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comments65.xml" ContentType="application/vnd.openxmlformats-officedocument.spreadsheetml.comments+xml"/>
  <Default Extension="vml" ContentType="application/vnd.openxmlformats-officedocument.vmlDrawing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drawings/drawing1.xml" ContentType="application/vnd.openxmlformats-officedocument.drawing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45" windowHeight="9120" activeTab="0"/>
  </bookViews>
  <sheets>
    <sheet name="Info" sheetId="1" r:id="rId1"/>
    <sheet name="101" sheetId="2" r:id="rId2"/>
    <sheet name="102" sheetId="3" r:id="rId3"/>
    <sheet name="103" sheetId="4" r:id="rId4"/>
    <sheet name="104" sheetId="5" r:id="rId5"/>
    <sheet name="105" sheetId="6" r:id="rId6"/>
    <sheet name="106" sheetId="7" r:id="rId7"/>
    <sheet name="107" sheetId="8" r:id="rId8"/>
    <sheet name="108" sheetId="9" r:id="rId9"/>
    <sheet name="109" sheetId="10" r:id="rId10"/>
    <sheet name="110" sheetId="11" r:id="rId11"/>
    <sheet name="111" sheetId="12" r:id="rId12"/>
    <sheet name="112" sheetId="13" r:id="rId13"/>
    <sheet name="113" sheetId="14" r:id="rId14"/>
    <sheet name="114" sheetId="15" r:id="rId15"/>
    <sheet name="115" sheetId="16" r:id="rId16"/>
    <sheet name="116" sheetId="17" r:id="rId17"/>
    <sheet name="117" sheetId="18" r:id="rId18"/>
    <sheet name="118" sheetId="19" r:id="rId19"/>
    <sheet name="119" sheetId="20" r:id="rId20"/>
    <sheet name="120" sheetId="21" r:id="rId21"/>
    <sheet name="121" sheetId="22" r:id="rId22"/>
    <sheet name="122" sheetId="23" r:id="rId23"/>
    <sheet name="123" sheetId="24" r:id="rId24"/>
    <sheet name="124" sheetId="25" r:id="rId25"/>
    <sheet name="125" sheetId="26" r:id="rId26"/>
    <sheet name="126" sheetId="27" r:id="rId27"/>
    <sheet name="127" sheetId="28" r:id="rId28"/>
    <sheet name="128" sheetId="29" r:id="rId29"/>
    <sheet name="129" sheetId="30" r:id="rId30"/>
    <sheet name="130" sheetId="31" r:id="rId31"/>
    <sheet name="131" sheetId="32" r:id="rId32"/>
    <sheet name="132" sheetId="33" r:id="rId33"/>
    <sheet name="133" sheetId="34" r:id="rId34"/>
    <sheet name="201" sheetId="35" r:id="rId35"/>
    <sheet name="202" sheetId="36" r:id="rId36"/>
    <sheet name="203" sheetId="37" r:id="rId37"/>
    <sheet name="204" sheetId="38" r:id="rId38"/>
    <sheet name="205" sheetId="39" r:id="rId39"/>
    <sheet name="206" sheetId="40" r:id="rId40"/>
    <sheet name="207" sheetId="41" r:id="rId41"/>
    <sheet name="208" sheetId="42" r:id="rId42"/>
    <sheet name="209" sheetId="43" r:id="rId43"/>
    <sheet name="301" sheetId="44" r:id="rId44"/>
    <sheet name="302" sheetId="45" r:id="rId45"/>
    <sheet name="303" sheetId="46" r:id="rId46"/>
    <sheet name="304" sheetId="47" r:id="rId47"/>
    <sheet name="305" sheetId="48" r:id="rId48"/>
    <sheet name="306" sheetId="49" r:id="rId49"/>
    <sheet name="401" sheetId="50" r:id="rId50"/>
    <sheet name="402" sheetId="51" r:id="rId51"/>
    <sheet name="403" sheetId="52" r:id="rId52"/>
    <sheet name="404" sheetId="53" r:id="rId53"/>
    <sheet name="405" sheetId="54" r:id="rId54"/>
    <sheet name="406" sheetId="55" r:id="rId55"/>
    <sheet name="407" sheetId="56" r:id="rId56"/>
    <sheet name="408" sheetId="57" r:id="rId57"/>
    <sheet name="409" sheetId="58" r:id="rId58"/>
    <sheet name="410" sheetId="59" r:id="rId59"/>
    <sheet name="501" sheetId="60" r:id="rId60"/>
    <sheet name="502" sheetId="61" r:id="rId61"/>
    <sheet name="503" sheetId="62" r:id="rId62"/>
    <sheet name="601" sheetId="63" r:id="rId63"/>
    <sheet name="602" sheetId="64" r:id="rId64"/>
    <sheet name="603" sheetId="65" r:id="rId65"/>
    <sheet name="604" sheetId="66" r:id="rId66"/>
    <sheet name="605" sheetId="67" r:id="rId67"/>
    <sheet name="606" sheetId="68" r:id="rId68"/>
    <sheet name="701" sheetId="69" r:id="rId69"/>
    <sheet name="702" sheetId="70" r:id="rId70"/>
    <sheet name="703" sheetId="71" r:id="rId71"/>
    <sheet name="704" sheetId="72" r:id="rId72"/>
    <sheet name="705" sheetId="73" r:id="rId73"/>
    <sheet name="801" sheetId="74" r:id="rId74"/>
    <sheet name="802" sheetId="75" r:id="rId75"/>
    <sheet name="803" sheetId="76" r:id="rId76"/>
    <sheet name="804" sheetId="77" r:id="rId77"/>
    <sheet name="805" sheetId="78" r:id="rId78"/>
    <sheet name="806" sheetId="79" r:id="rId79"/>
    <sheet name="807" sheetId="80" r:id="rId80"/>
    <sheet name="808" sheetId="81" r:id="rId81"/>
    <sheet name="809" sheetId="82" r:id="rId82"/>
    <sheet name="810" sheetId="83" r:id="rId83"/>
    <sheet name="901" sheetId="84" r:id="rId84"/>
    <sheet name="902" sheetId="85" r:id="rId85"/>
    <sheet name="903" sheetId="86" r:id="rId86"/>
    <sheet name="904" sheetId="87" r:id="rId87"/>
    <sheet name="905" sheetId="88" r:id="rId88"/>
    <sheet name="906" sheetId="89" r:id="rId89"/>
    <sheet name="907" sheetId="90" r:id="rId90"/>
    <sheet name="908" sheetId="91" r:id="rId91"/>
    <sheet name="909" sheetId="92" r:id="rId92"/>
    <sheet name="910" sheetId="93" r:id="rId93"/>
    <sheet name="911" sheetId="94" r:id="rId94"/>
  </sheets>
  <definedNames>
    <definedName name="_xlnm.Print_Area" localSheetId="1">'101'!$A$1:$I$16</definedName>
    <definedName name="_xlnm.Print_Area" localSheetId="2">'102'!$A$1:$G$16</definedName>
    <definedName name="_xlnm.Print_Area" localSheetId="3">'103'!$A$1:$F$38</definedName>
    <definedName name="_xlnm.Print_Area" localSheetId="4">'104'!$A$1:$G$34</definedName>
    <definedName name="_xlnm.Print_Area" localSheetId="5">'105'!$A$1:$G$14</definedName>
    <definedName name="_xlnm.Print_Area" localSheetId="6">'106'!$A$1:$G$16</definedName>
    <definedName name="_xlnm.Print_Area" localSheetId="7">'107'!$A$1:$G$20</definedName>
    <definedName name="_xlnm.Print_Area" localSheetId="8">'108'!$A$1:$G$19</definedName>
    <definedName name="_xlnm.Print_Area" localSheetId="9">'109'!$A$1:$G$16</definedName>
    <definedName name="_xlnm.Print_Area" localSheetId="10">'110'!$A$1:$G$15</definedName>
    <definedName name="_xlnm.Print_Area" localSheetId="11">'111'!$A$1:$G$16</definedName>
    <definedName name="_xlnm.Print_Area" localSheetId="12">'112'!$A$1:$G$16</definedName>
    <definedName name="_xlnm.Print_Area" localSheetId="13">'113'!$A$1:$G$14</definedName>
    <definedName name="_xlnm.Print_Area" localSheetId="14">'114'!$A$1:$G$14</definedName>
    <definedName name="_xlnm.Print_Area" localSheetId="15">'115'!$A$1:$G$17</definedName>
    <definedName name="_xlnm.Print_Area" localSheetId="16">'116'!$A$1:$F$24</definedName>
    <definedName name="_xlnm.Print_Area" localSheetId="17">'117'!$A$1:$G$15</definedName>
    <definedName name="_xlnm.Print_Area" localSheetId="18">'118'!$A$1:$F$25</definedName>
    <definedName name="_xlnm.Print_Area" localSheetId="19">'119'!$A$1:$G$14</definedName>
    <definedName name="_xlnm.Print_Area" localSheetId="20">'120'!$A$1:$G$14</definedName>
    <definedName name="_xlnm.Print_Area" localSheetId="21">'121'!$A$1:$G$15</definedName>
    <definedName name="_xlnm.Print_Area" localSheetId="22">'122'!$A$1:$G$15</definedName>
    <definedName name="_xlnm.Print_Area" localSheetId="23">'123'!$A$1:$G$15</definedName>
    <definedName name="_xlnm.Print_Area" localSheetId="24">'124'!$A$1:$G$14</definedName>
    <definedName name="_xlnm.Print_Area" localSheetId="25">'125'!$A$1:$G$15</definedName>
    <definedName name="_xlnm.Print_Area" localSheetId="26">'126'!$A$1:$G$15</definedName>
    <definedName name="_xlnm.Print_Area" localSheetId="27">'127'!$A$1:$E$31</definedName>
    <definedName name="_xlnm.Print_Area" localSheetId="28">'128'!$A$1:$E$31</definedName>
    <definedName name="_xlnm.Print_Area" localSheetId="29">'129'!$A$1:$E$31</definedName>
    <definedName name="_xlnm.Print_Area" localSheetId="30">'130'!$A$1:$E$31</definedName>
    <definedName name="_xlnm.Print_Area" localSheetId="31">'131'!$A$1:$E$31</definedName>
    <definedName name="_xlnm.Print_Area" localSheetId="32">'132'!$A$1:$G$16</definedName>
    <definedName name="_xlnm.Print_Area" localSheetId="33">'133'!$A$1:$G$16</definedName>
    <definedName name="_xlnm.Print_Area" localSheetId="34">'201'!$A$1:$G$18</definedName>
    <definedName name="_xlnm.Print_Area" localSheetId="35">'202'!$A$1:$G$18</definedName>
    <definedName name="_xlnm.Print_Area" localSheetId="36">'203'!$A$1:$G$35</definedName>
    <definedName name="_xlnm.Print_Area" localSheetId="37">'204'!$A$1:$G$36</definedName>
    <definedName name="_xlnm.Print_Area" localSheetId="38">'205'!$A$1:$G$35</definedName>
    <definedName name="_xlnm.Print_Area" localSheetId="39">'206'!$A$1:$G$35</definedName>
    <definedName name="_xlnm.Print_Area" localSheetId="40">'207'!$A$1:$G$36</definedName>
    <definedName name="_xlnm.Print_Area" localSheetId="41">'208'!$A$1:$G$35</definedName>
    <definedName name="_xlnm.Print_Area" localSheetId="42">'209'!$A$1:$G$36</definedName>
    <definedName name="_xlnm.Print_Area" localSheetId="43">'301'!$A$1:$J$41</definedName>
    <definedName name="_xlnm.Print_Area" localSheetId="44">'302'!$A$1:$I$38</definedName>
    <definedName name="_xlnm.Print_Area" localSheetId="45">'303'!$A$1:$J$39</definedName>
    <definedName name="_xlnm.Print_Area" localSheetId="46">'304'!$A$1:$I$36</definedName>
    <definedName name="_xlnm.Print_Area" localSheetId="47">'305'!$A$1:$J$36</definedName>
    <definedName name="_xlnm.Print_Area" localSheetId="48">'306'!$A$1:$I$36</definedName>
    <definedName name="_xlnm.Print_Area" localSheetId="49">'401'!$A$1:$H$30</definedName>
    <definedName name="_xlnm.Print_Area" localSheetId="50">'402'!$A$1:$H$39</definedName>
    <definedName name="_xlnm.Print_Area" localSheetId="51">'403'!$A$1:$G$30</definedName>
    <definedName name="_xlnm.Print_Area" localSheetId="52">'404'!$A$1:$I$37</definedName>
    <definedName name="_xlnm.Print_Area" localSheetId="53">'405'!$A$1:$I$37</definedName>
    <definedName name="_xlnm.Print_Area" localSheetId="54">'406'!$A$1:$I$37</definedName>
    <definedName name="_xlnm.Print_Area" localSheetId="55">'407'!$A$1:$I$21</definedName>
    <definedName name="_xlnm.Print_Area" localSheetId="56">'408'!$A$1:$I$39</definedName>
    <definedName name="_xlnm.Print_Area" localSheetId="57">'409'!$A$1:$H$38</definedName>
    <definedName name="_xlnm.Print_Area" localSheetId="58">'410'!$A$1:$G$38</definedName>
    <definedName name="_xlnm.Print_Area" localSheetId="59">'501'!$A$1:$Q$44</definedName>
    <definedName name="_xlnm.Print_Area" localSheetId="60">'502'!$A$1:$Q$44</definedName>
    <definedName name="_xlnm.Print_Area" localSheetId="61">'503'!$A$1:$Q$44</definedName>
    <definedName name="_xlnm.Print_Area" localSheetId="62">'601'!$A$1:$G$15</definedName>
    <definedName name="_xlnm.Print_Area" localSheetId="63">'602'!$A$1:$G$15</definedName>
    <definedName name="_xlnm.Print_Area" localSheetId="64">'603'!$A$1:$E$31</definedName>
    <definedName name="_xlnm.Print_Area" localSheetId="65">'604'!$A$1:$E$31</definedName>
    <definedName name="_xlnm.Print_Area" localSheetId="66">'605'!$A$1:$E$33</definedName>
    <definedName name="_xlnm.Print_Area" localSheetId="67">'606'!$A$1:$E$33</definedName>
    <definedName name="_xlnm.Print_Area" localSheetId="68">'701'!$A$1:$G$19</definedName>
    <definedName name="_xlnm.Print_Area" localSheetId="69">'702'!$A$1:$F$19</definedName>
    <definedName name="_xlnm.Print_Area" localSheetId="70">'703'!$A$1:$E$32</definedName>
    <definedName name="_xlnm.Print_Area" localSheetId="71">'704'!$A$1:$E$31</definedName>
    <definedName name="_xlnm.Print_Area" localSheetId="72">'705'!$A$1:$E$31</definedName>
    <definedName name="_xlnm.Print_Area" localSheetId="73">'801'!$A$1:$H$48</definedName>
    <definedName name="_xlnm.Print_Area" localSheetId="74">'802'!$A$1:$G$16</definedName>
    <definedName name="_xlnm.Print_Area" localSheetId="75">'803'!$A$1:$H$14</definedName>
    <definedName name="_xlnm.Print_Area" localSheetId="76">'804'!$A$1:$G$18</definedName>
    <definedName name="_xlnm.Print_Area" localSheetId="77">'805'!$A$1:$D$39</definedName>
    <definedName name="_xlnm.Print_Area" localSheetId="78">'806'!$A$1:$D$34</definedName>
    <definedName name="_xlnm.Print_Area" localSheetId="79">'807'!$A$1:$G$17</definedName>
    <definedName name="_xlnm.Print_Area" localSheetId="80">'808'!$A$1:$G$20</definedName>
    <definedName name="_xlnm.Print_Area" localSheetId="81">'809'!$A$1:$D$30</definedName>
    <definedName name="_xlnm.Print_Area" localSheetId="82">'810'!$A$1:$D$36</definedName>
    <definedName name="_xlnm.Print_Area" localSheetId="83">'901'!$A$1:$AN$33</definedName>
    <definedName name="_xlnm.Print_Area" localSheetId="84">'902'!$A$1:$I$30</definedName>
    <definedName name="_xlnm.Print_Area" localSheetId="85">'903'!$A$1:$I$29</definedName>
    <definedName name="_xlnm.Print_Area" localSheetId="86">'904'!$A$1:$G$35</definedName>
    <definedName name="_xlnm.Print_Area" localSheetId="87">'905'!$A$1:$G$34</definedName>
    <definedName name="_xlnm.Print_Area" localSheetId="88">'906'!$A$1:$G$40</definedName>
    <definedName name="_xlnm.Print_Area" localSheetId="89">'907'!$A$1:$G$38</definedName>
    <definedName name="_xlnm.Print_Area" localSheetId="90">'908'!$A$1:$I$37</definedName>
    <definedName name="_xlnm.Print_Area" localSheetId="91">'909'!$A$1:$J$38</definedName>
    <definedName name="_xlnm.Print_Area" localSheetId="92">'910'!$A$1:$I$31</definedName>
    <definedName name="_xlnm.Print_Area" localSheetId="93">'911'!$A$1:$K$28</definedName>
    <definedName name="_xlnm.Print_Area" localSheetId="0">'Info'!$A$1:$J$47</definedName>
    <definedName name="Z_E58FEA52_E3A2_4787_9824_12DA55A527FE_.wvu.Cols" localSheetId="58" hidden="1">'410'!$I:$I</definedName>
    <definedName name="Z_E58FEA52_E3A2_4787_9824_12DA55A527FE_.wvu.PrintArea" localSheetId="58" hidden="1">'410'!$A$1:$G$38</definedName>
  </definedNames>
  <calcPr fullCalcOnLoad="1"/>
</workbook>
</file>

<file path=xl/comments65.xml><?xml version="1.0" encoding="utf-8"?>
<comments xmlns="http://schemas.openxmlformats.org/spreadsheetml/2006/main">
  <authors>
    <author>Informatik</author>
  </authors>
  <commentList>
    <comment ref="H6" authorId="0">
      <text>
        <r>
          <rPr>
            <b/>
            <sz val="8"/>
            <rFont val="Tahoma"/>
            <family val="0"/>
          </rPr>
          <t>Cap / 22.10.01</t>
        </r>
        <r>
          <rPr>
            <sz val="8"/>
            <rFont val="Tahoma"/>
            <family val="0"/>
          </rPr>
          <t xml:space="preserve">
gemäss Auswertung 1999 vom 22.10.01</t>
        </r>
      </text>
    </comment>
  </commentList>
</comments>
</file>

<file path=xl/sharedStrings.xml><?xml version="1.0" encoding="utf-8"?>
<sst xmlns="http://schemas.openxmlformats.org/spreadsheetml/2006/main" count="3968" uniqueCount="1199">
  <si>
    <t>Datenstand:Oktober 2001</t>
  </si>
  <si>
    <t>Tabelle 1.27</t>
  </si>
  <si>
    <t>Datenstand: 1 / 2002</t>
  </si>
  <si>
    <t>Sektion Statistik</t>
  </si>
  <si>
    <t>Betriebsrechnung der obligatorischen Krankenpflegeversicherungen KVG insgesamt 2000</t>
  </si>
  <si>
    <t>Kontengruppen</t>
  </si>
  <si>
    <t>Krankheit</t>
  </si>
  <si>
    <t>Unfall</t>
  </si>
  <si>
    <t>Prämien</t>
  </si>
  <si>
    <t>Erlösminderungen für Prämien (-)</t>
  </si>
  <si>
    <t>Andere Beitragsanteile</t>
  </si>
  <si>
    <t>60-65</t>
  </si>
  <si>
    <t>Brutto-Prämien</t>
  </si>
  <si>
    <t>Prämienanteile der Rückversicherer (-)</t>
  </si>
  <si>
    <t>60-66</t>
  </si>
  <si>
    <t>Eigene Versicherungsprämien</t>
  </si>
  <si>
    <t>Prämienverbilligung / sonstige Beiträge</t>
  </si>
  <si>
    <t>Prämienermässigung an Versicherte (-)</t>
  </si>
  <si>
    <t>Sonstige Betriebserträge</t>
  </si>
  <si>
    <t>Total Versicherungsertrag</t>
  </si>
  <si>
    <t>Kostenbeteiligung der Versicherten (-)</t>
  </si>
  <si>
    <t>30-33</t>
  </si>
  <si>
    <t>Bezahlte Leistungen</t>
  </si>
  <si>
    <t>Sonstige Aufwendungen für Leistungen</t>
  </si>
  <si>
    <t>Rückstellungen für unerledigte Versicherungsfälle</t>
  </si>
  <si>
    <t>30-35</t>
  </si>
  <si>
    <t>Brutto-Leistungen</t>
  </si>
  <si>
    <t>Leistungsanteile der Rückversicherer (-)</t>
  </si>
  <si>
    <t>Risikoausgleich</t>
  </si>
  <si>
    <t>Total Versicherungsaufwand</t>
  </si>
  <si>
    <t>40-48</t>
  </si>
  <si>
    <t>Verwaltungsaufwand / Abschreibungen</t>
  </si>
  <si>
    <t>Sonstige Betriebsaufwendungen</t>
  </si>
  <si>
    <t>Total Betriebsaufwand</t>
  </si>
  <si>
    <t>3/4</t>
  </si>
  <si>
    <t>Total Versicherungs- und Betriebsaufwand</t>
  </si>
  <si>
    <t>Versicherungsbetriebsergebnis</t>
  </si>
  <si>
    <t>Neutraler Aufwand / Ertrag</t>
  </si>
  <si>
    <t>Gesamtbetriebsergebnis</t>
  </si>
  <si>
    <t>Tabelle 1.28</t>
  </si>
  <si>
    <t>Betriebsrechnung der Versicherung mit ordentlicher Franchise 2000</t>
  </si>
  <si>
    <t>Tabelle 1.29</t>
  </si>
  <si>
    <t>Betriebsrechnung der Versicherungen mit wählbarer Franchise 2000</t>
  </si>
  <si>
    <t>Tabelle 1.30</t>
  </si>
  <si>
    <t>Betriebsrechnung der BONUS-Versicherung 2000</t>
  </si>
  <si>
    <t>Tabelle 1.31</t>
  </si>
  <si>
    <t>Betriebsrechnung der Versicherungen mit eingeschränkter Wahl des Leistungserbringers 2000</t>
  </si>
  <si>
    <t>Tabelle 1.32</t>
  </si>
  <si>
    <t>Stand der Reserven in Fr. 1996 - 2000</t>
  </si>
  <si>
    <t>Stand</t>
  </si>
  <si>
    <t>Reserven</t>
  </si>
  <si>
    <t>Reserve-</t>
  </si>
  <si>
    <t>pro ver-</t>
  </si>
  <si>
    <r>
      <t xml:space="preserve">quote </t>
    </r>
    <r>
      <rPr>
        <vertAlign val="superscript"/>
        <sz val="11"/>
        <rFont val="Arial"/>
        <family val="2"/>
      </rPr>
      <t>2)</t>
    </r>
  </si>
  <si>
    <t>sicherte Per-</t>
  </si>
  <si>
    <t>son in Fr.</t>
  </si>
  <si>
    <t>1) Bestand jeweils am Jahresende gemäss Bilanz; Werte 1994 und 1995 noch nicht separat für die Grundversicherung erfasst.</t>
  </si>
  <si>
    <t>2) Reserven in % des Prämiensolls (vgl. Tabelle 1.09).</t>
  </si>
  <si>
    <t>Tabelle 1.33</t>
  </si>
  <si>
    <t>Stand der Rückstellungen für unerledigte Versicherungsfälle in Fr. 1996 - 2000</t>
  </si>
  <si>
    <t>Stand Rück-</t>
  </si>
  <si>
    <t>Rückstellungen</t>
  </si>
  <si>
    <t>Rück-</t>
  </si>
  <si>
    <t>stellung. pro</t>
  </si>
  <si>
    <t>in % der be-</t>
  </si>
  <si>
    <t>stellungen</t>
  </si>
  <si>
    <t>versicherte</t>
  </si>
  <si>
    <t>zahlten Lei-</t>
  </si>
  <si>
    <t>Person in Fr.</t>
  </si>
  <si>
    <r>
      <t xml:space="preserve">stungen </t>
    </r>
    <r>
      <rPr>
        <vertAlign val="superscript"/>
        <sz val="11"/>
        <rFont val="Arial"/>
        <family val="2"/>
      </rPr>
      <t>2)</t>
    </r>
  </si>
  <si>
    <t>2) Vgl. Tabelle 1.21.</t>
  </si>
  <si>
    <t>Tabelle 2.01</t>
  </si>
  <si>
    <t>Nettozahler und Nettoempfänger 1993 – 2000</t>
  </si>
  <si>
    <t>Aus-</t>
  </si>
  <si>
    <t>Netto-</t>
  </si>
  <si>
    <t>Anteil</t>
  </si>
  <si>
    <t>gleichs-</t>
  </si>
  <si>
    <t>am Total</t>
  </si>
  <si>
    <t>Datenstand: Juli 2001</t>
  </si>
  <si>
    <t>1) 1993 - 1995: Risikoausgleich in der Krankenpflegegrundversicherung gemäss KUVG.</t>
  </si>
  <si>
    <t>2) Anzahl Versicherer, die für das Ausgleichsjahr eine Abgabe an den Risikoausgleich leisten mussten (Nettozahler), resp.</t>
  </si>
  <si>
    <t>einen Beitrag aus dem Risikoausgleich erhielten (Nettoempfänger).</t>
  </si>
  <si>
    <r>
      <t xml:space="preserve">zahler </t>
    </r>
    <r>
      <rPr>
        <vertAlign val="superscript"/>
        <sz val="11"/>
        <rFont val="Arial"/>
        <family val="2"/>
      </rPr>
      <t>2)</t>
    </r>
  </si>
  <si>
    <r>
      <t xml:space="preserve">empfänger </t>
    </r>
    <r>
      <rPr>
        <vertAlign val="superscript"/>
        <sz val="11"/>
        <rFont val="Arial"/>
        <family val="2"/>
      </rPr>
      <t>2)</t>
    </r>
  </si>
  <si>
    <r>
      <t xml:space="preserve">jahr </t>
    </r>
    <r>
      <rPr>
        <vertAlign val="superscript"/>
        <sz val="11"/>
        <rFont val="Arial"/>
        <family val="2"/>
      </rPr>
      <t>1)</t>
    </r>
  </si>
  <si>
    <t>Tabelle 2.02</t>
  </si>
  <si>
    <t>Bruttoumverteilung und Nettoumverteilung 1993 – 2000</t>
  </si>
  <si>
    <r>
      <t xml:space="preserve">Bruttoumverteilung </t>
    </r>
    <r>
      <rPr>
        <vertAlign val="superscript"/>
        <sz val="11"/>
        <rFont val="Arial"/>
        <family val="2"/>
      </rPr>
      <t>1)</t>
    </r>
  </si>
  <si>
    <r>
      <t xml:space="preserve">Nettoumverteilung </t>
    </r>
    <r>
      <rPr>
        <vertAlign val="superscript"/>
        <sz val="11"/>
        <rFont val="Arial"/>
        <family val="2"/>
      </rPr>
      <t>2)</t>
    </r>
  </si>
  <si>
    <t>nach Ge-</t>
  </si>
  <si>
    <t>nach</t>
  </si>
  <si>
    <t>zwischen</t>
  </si>
  <si>
    <t>jahr</t>
  </si>
  <si>
    <t>schlecht</t>
  </si>
  <si>
    <t>Alter</t>
  </si>
  <si>
    <t>Versicherern</t>
  </si>
  <si>
    <t>in Mio. Fr.</t>
  </si>
  <si>
    <t>Vorjahr in%</t>
  </si>
  <si>
    <t>1) Theoretisch-statistische Grösse: Gesamtschweizerische Umverteilung von Männern zu Frauen resp. von jüngeren</t>
  </si>
  <si>
    <t>Versicherten (19 – 55-jährige Personen) zu älteren Versicherten (56-jährige und ältere Personen).</t>
  </si>
  <si>
    <t>2) Effektiv erfolgte Umverteilung zwischen den Versicherern (von Nettozahlern zu Nettoempfängern; vgl. Tabelle 2.01).</t>
  </si>
  <si>
    <t>Tabelle 2.03</t>
  </si>
  <si>
    <r>
      <t xml:space="preserve">Durchschnittlicher Versichertenbestand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nach Kantonen 2000</t>
    </r>
  </si>
  <si>
    <t>Erwach-</t>
  </si>
  <si>
    <t>Kinder und</t>
  </si>
  <si>
    <t>sene</t>
  </si>
  <si>
    <t>in%</t>
  </si>
  <si>
    <t>CH</t>
  </si>
  <si>
    <t>1) Durchschnittlicher Versichertenbestand = Anzahl Versicherungsmonate dividiert durch 12.</t>
  </si>
  <si>
    <t>Tabelle 2.04</t>
  </si>
  <si>
    <t>1) Bruttokosten = Leistungen (brutto) der Versicherer in der OKP vor Abzug der Kostenbeteiligung durch die Versicherten;</t>
  </si>
  <si>
    <t>vgl. hierzu auch Tabellen 1.12 bis 1.17.</t>
  </si>
  <si>
    <r>
      <t xml:space="preserve">Bruttokosten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Fr. nach Kantonen 2000</t>
    </r>
  </si>
  <si>
    <t>Tabelle 2.05</t>
  </si>
  <si>
    <t>1) Bruttokosten = Leistungen (brutto) der Versicherer in der OKP vor Abzug der Kostenbeteiligung durch die Versicherten.</t>
  </si>
  <si>
    <r>
      <t xml:space="preserve">Bruttokosten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Fr. pro Versicherungsmonat nach Kantonen 2000</t>
    </r>
  </si>
  <si>
    <t>Tabelle 2.06</t>
  </si>
  <si>
    <t>Altersgruppe</t>
  </si>
  <si>
    <t>0 - 18</t>
  </si>
  <si>
    <t>19 - 25</t>
  </si>
  <si>
    <t>91 und mehr</t>
  </si>
  <si>
    <r>
      <t xml:space="preserve">Bruttokosten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Fr. pro Versicherungsmonat nach Altersgruppen und Geschlecht 2000</t>
    </r>
  </si>
  <si>
    <t>Tabelle 2.07</t>
  </si>
  <si>
    <r>
      <t xml:space="preserve">Effektive Kosten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Fr. nach Kantonen 2000</t>
    </r>
  </si>
  <si>
    <t>1) Effektive Kosten = (bezahlte) Leistungen der Versicherer in der OKP nach Abzug der Kostenbeteiligung durch die Versicherten;</t>
  </si>
  <si>
    <t>vgl. hierzu auch Tabellen 1.18 und 1.19.</t>
  </si>
  <si>
    <t>Tabelle 2.08</t>
  </si>
  <si>
    <r>
      <t xml:space="preserve">Effektive Kosten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Fr. pro Versicherungsmonat nach Kantonen 2000</t>
    </r>
  </si>
  <si>
    <t>1) Effektive Kosten = (bezahlte) Leistungen der Versicherer in der OKP nach Abzug der Kostenbeteiligung durch die Versicherten.</t>
  </si>
  <si>
    <t>Tabelle 2.09</t>
  </si>
  <si>
    <t>2) Wegen der Schätzung der Vorjahreswerte für Kinder liegt die Zunahme des Totalwertes etwa unter jenen der Einzelwerte.</t>
  </si>
  <si>
    <r>
      <t xml:space="preserve">Effektive Kosten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Fr. pro Versicherungsmonat nach Altersgruppen und Geschlecht 2000</t>
    </r>
  </si>
  <si>
    <r>
      <t>Total</t>
    </r>
    <r>
      <rPr>
        <vertAlign val="superscript"/>
        <sz val="11"/>
        <rFont val="Arial"/>
        <family val="2"/>
      </rPr>
      <t xml:space="preserve"> 2)</t>
    </r>
  </si>
  <si>
    <t>Tabelle 3.01</t>
  </si>
  <si>
    <t>2001/2002</t>
  </si>
  <si>
    <t>1997 - 2002</t>
  </si>
  <si>
    <t>Verän-</t>
  </si>
  <si>
    <t>Jahresdurch-</t>
  </si>
  <si>
    <t>derung</t>
  </si>
  <si>
    <t>schnittliche</t>
  </si>
  <si>
    <t>Veränderung</t>
  </si>
  <si>
    <t>1) Datenquelle ist das Genehmigungsverfahren für Krankenversicherungsprämien des BSV; ausgewiesen wird die geschätzte</t>
  </si>
  <si>
    <t>monatliche Durchschnittsprämie in Franken; die Berechnungen beruhen auf den Prämientarifen inklusive Unfalldeckung der</t>
  </si>
  <si>
    <t>ordentlichen Franchise (die Tarife der Versicherungsmodelle mit wählbarer Franchise, Bonus oder eingeschränkter Wahl des</t>
  </si>
  <si>
    <t>Leistungserbringers konnten nicht berücksichtigt werden) und auf den Versichertenbeständen nach Kantonen, nach Prämien-</t>
  </si>
  <si>
    <t>regionen sowie nach Altersstufen (Erwachsene, junge Erwachsene und Kinder).</t>
  </si>
  <si>
    <t>2) Vgl. auch die Entwicklung des Prämiensolls pro Versicherten gemäss KV-Betriebsrechnung in Tabelle 1.10</t>
  </si>
  <si>
    <r>
      <t xml:space="preserve">Kantonale Durchschnittsprämien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für Erwachsene (26 J. und älter) 1997 - 2002</t>
    </r>
  </si>
  <si>
    <r>
      <t xml:space="preserve">in % </t>
    </r>
    <r>
      <rPr>
        <vertAlign val="superscript"/>
        <sz val="11"/>
        <rFont val="Arial"/>
        <family val="2"/>
      </rPr>
      <t>2)</t>
    </r>
  </si>
  <si>
    <t>Tabelle 3.02</t>
  </si>
  <si>
    <t>1997 / 98</t>
  </si>
  <si>
    <t>1998 / 99</t>
  </si>
  <si>
    <t>1999 / 00</t>
  </si>
  <si>
    <t>2000 / 01</t>
  </si>
  <si>
    <t>2001 / 02</t>
  </si>
  <si>
    <t>1) Vgl. Fussnote 1) von Tabelle 3.01.</t>
  </si>
  <si>
    <t>2) Die Werte für 1996 beziehen sich auf das KVG-Einführungsjahr und sind deshalb mit Zurückhaltung zu interpretieren.</t>
  </si>
  <si>
    <r>
      <t xml:space="preserve">Kantonale Durchschnittsprämien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für Erwachsene: Vorjahresveränderungen in % 1997 - 2002</t>
    </r>
  </si>
  <si>
    <r>
      <t>1996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>/ 97</t>
    </r>
  </si>
  <si>
    <r>
      <t>1996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- 2002</t>
    </r>
  </si>
  <si>
    <t>Tabelle 3.03</t>
  </si>
  <si>
    <t>2) Bis zum Jahr 2000 gab es nur reduzierte Prämien für junge Erwachsene, welche noch in Ausbildung waren. Mit dem Weglassen</t>
  </si>
  <si>
    <t>der Bedingung "in Ausbildung" in 2001 kamen deutlich mehr Personen, welche vorher eine Erwachsenenprämie bezahlen mussten,</t>
  </si>
  <si>
    <t>in den Genuss einer reduzierten Prämie. Als Folge hiervon musste die reduzierte Prämie relativ stark auf 2001 hin erhöht werden.</t>
  </si>
  <si>
    <r>
      <t xml:space="preserve">Kantonale Durchschnittsprämien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für junge Erwachsene </t>
    </r>
    <r>
      <rPr>
        <b/>
        <vertAlign val="superscript"/>
        <sz val="12"/>
        <rFont val="Arial"/>
        <family val="2"/>
      </rPr>
      <t>2)</t>
    </r>
    <r>
      <rPr>
        <b/>
        <sz val="12"/>
        <rFont val="Arial"/>
        <family val="2"/>
      </rPr>
      <t xml:space="preserve"> (19 – 25 Jahre) 1997 - 2002</t>
    </r>
  </si>
  <si>
    <t>Tabelle 3.04</t>
  </si>
  <si>
    <t>1) Vgl. Fussnote 1) von Tabelle 3.01 sowie Fussnote 2) von Tabelle 3.03.</t>
  </si>
  <si>
    <r>
      <t xml:space="preserve">Kantonale Durchschnittsprämien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für junge Erwachsene: Vorjahresveränderungen in % 1997 - 2002</t>
    </r>
  </si>
  <si>
    <t>Tabelle 3.05</t>
  </si>
  <si>
    <r>
      <t xml:space="preserve">Kantonale Durchschnittsprämien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für Kinder (0 – 18 Jahre) 1997 - 2002</t>
    </r>
  </si>
  <si>
    <t>Tabelle 3.06</t>
  </si>
  <si>
    <r>
      <t xml:space="preserve">Kantonale Durchschnittsprämien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für Kinder: Vorjahresveränderungen in % 1997 - 2002</t>
    </r>
  </si>
  <si>
    <t>Tabelle 4.01</t>
  </si>
  <si>
    <t>Anzahl BezügerInnen, BezügerInnen-Quoten sowie Haushalte 1996 – 2000</t>
  </si>
  <si>
    <t>Bezüger-</t>
  </si>
  <si>
    <t>Subvention</t>
  </si>
  <si>
    <t>Innen-</t>
  </si>
  <si>
    <t>Haus-</t>
  </si>
  <si>
    <t>nach KVG</t>
  </si>
  <si>
    <t>Innen</t>
  </si>
  <si>
    <t>halte</t>
  </si>
  <si>
    <t>pro Haushalt</t>
  </si>
  <si>
    <t>u. Jahr in Fr.</t>
  </si>
  <si>
    <t>1) Angaben zu BezügerInnen und subventionierten Haushalten der Jahre 1996 und 1997 teilweise unvollständig.</t>
  </si>
  <si>
    <t>2) Anzahl BezügerInnen in Prozent der mittleren Wohnbevölkerung des entsprechenden Berichtsjahres.</t>
  </si>
  <si>
    <t>Tabelle 4.02</t>
  </si>
  <si>
    <t>Anzahl BezügerInnen und BezügerInnenquoten nach Geschlecht und Kanton 2000</t>
  </si>
  <si>
    <t>Männliche</t>
  </si>
  <si>
    <t>Weibliche</t>
  </si>
  <si>
    <t>Personen</t>
  </si>
  <si>
    <t>1) Anzahl Personen, an welche im Berichtsjahr eine Prämienverbilligung nach KVG ausbezahlt wurde.</t>
  </si>
  <si>
    <t>2) Anzahl Personen in % der mittleren Wohnbevölkerung des Berichtsjahres.</t>
  </si>
  <si>
    <t>3) Ohne EL–BezügerInnen.</t>
  </si>
  <si>
    <t>4) Schätzung des Kantons.</t>
  </si>
  <si>
    <r>
      <t xml:space="preserve">BezügerInnen </t>
    </r>
    <r>
      <rPr>
        <vertAlign val="superscript"/>
        <sz val="11"/>
        <rFont val="Arial"/>
        <family val="2"/>
      </rPr>
      <t>1)</t>
    </r>
  </si>
  <si>
    <r>
      <t xml:space="preserve">BezügerInnenquoten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in %</t>
    </r>
  </si>
  <si>
    <r>
      <t xml:space="preserve">SO </t>
    </r>
    <r>
      <rPr>
        <vertAlign val="superscript"/>
        <sz val="11"/>
        <rFont val="Arial"/>
        <family val="2"/>
      </rPr>
      <t>3)</t>
    </r>
  </si>
  <si>
    <r>
      <t xml:space="preserve">BL </t>
    </r>
    <r>
      <rPr>
        <vertAlign val="superscript"/>
        <sz val="11"/>
        <rFont val="Arial"/>
        <family val="2"/>
      </rPr>
      <t>4)</t>
    </r>
  </si>
  <si>
    <r>
      <t xml:space="preserve">VS </t>
    </r>
    <r>
      <rPr>
        <vertAlign val="superscript"/>
        <sz val="11"/>
        <rFont val="Arial"/>
        <family val="2"/>
      </rPr>
      <t>4)</t>
    </r>
  </si>
  <si>
    <t>Tabelle 4.03</t>
  </si>
  <si>
    <t>Anzahl BezügerInnen nach Geschlecht und Altersgruppe 2000</t>
  </si>
  <si>
    <t>0 – 5</t>
  </si>
  <si>
    <t>6 – 10</t>
  </si>
  <si>
    <t>11 – 15</t>
  </si>
  <si>
    <t>16 – 18</t>
  </si>
  <si>
    <t>19 – 20</t>
  </si>
  <si>
    <t>20 – 25</t>
  </si>
  <si>
    <t>26 – 30</t>
  </si>
  <si>
    <t>31 – 35</t>
  </si>
  <si>
    <t>36 – 40</t>
  </si>
  <si>
    <t>41 – 45</t>
  </si>
  <si>
    <t>46 – 50</t>
  </si>
  <si>
    <t>51 – 55</t>
  </si>
  <si>
    <t>56 – 60</t>
  </si>
  <si>
    <t>61 – 65</t>
  </si>
  <si>
    <t>66 – 70</t>
  </si>
  <si>
    <t>71 – 75</t>
  </si>
  <si>
    <t>76 – 80</t>
  </si>
  <si>
    <t>81 – 85</t>
  </si>
  <si>
    <t>86 – 90</t>
  </si>
  <si>
    <t>91 – 95</t>
  </si>
  <si>
    <t>96 und mehr</t>
  </si>
  <si>
    <t>Alter unbekannt</t>
  </si>
  <si>
    <t>Tabelle 4.04</t>
  </si>
  <si>
    <t>Haushaltgrösse gemäss Anzahl Haushaltsmitglieder</t>
  </si>
  <si>
    <t>Haushalte</t>
  </si>
  <si>
    <t>1 Person</t>
  </si>
  <si>
    <t>2 Perso-</t>
  </si>
  <si>
    <t>3 Perso-</t>
  </si>
  <si>
    <t>4 Perso-</t>
  </si>
  <si>
    <t>5 Perso-</t>
  </si>
  <si>
    <t>Haushalts-</t>
  </si>
  <si>
    <t>nen</t>
  </si>
  <si>
    <t>nen und</t>
  </si>
  <si>
    <t>grösse un-</t>
  </si>
  <si>
    <t>gegen.</t>
  </si>
  <si>
    <t>mehr</t>
  </si>
  <si>
    <t>bekannt</t>
  </si>
  <si>
    <t>1) Anzahl subventionierte Haushalte im Sinne von steuerrechtlichen Einheiten.</t>
  </si>
  <si>
    <t>2) Ohne EL-BezügerInnen.</t>
  </si>
  <si>
    <r>
      <t xml:space="preserve">Anzahl subventionierte Haushalte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nach Haushaltsgrösse und Kanton 2000</t>
    </r>
  </si>
  <si>
    <r>
      <t xml:space="preserve">FR </t>
    </r>
    <r>
      <rPr>
        <vertAlign val="superscript"/>
        <sz val="11"/>
        <rFont val="Arial"/>
        <family val="2"/>
      </rPr>
      <t>2)</t>
    </r>
  </si>
  <si>
    <r>
      <t xml:space="preserve">SO </t>
    </r>
    <r>
      <rPr>
        <vertAlign val="superscript"/>
        <sz val="11"/>
        <rFont val="Arial"/>
        <family val="2"/>
      </rPr>
      <t>2)</t>
    </r>
  </si>
  <si>
    <t>Tabelle 4.05</t>
  </si>
  <si>
    <t>Ausbezahlter Jahresbetrag</t>
  </si>
  <si>
    <t>1 - 600</t>
  </si>
  <si>
    <t>601 -</t>
  </si>
  <si>
    <t>1'201 -</t>
  </si>
  <si>
    <t>2'401 -</t>
  </si>
  <si>
    <t>3'601 -</t>
  </si>
  <si>
    <t>Jahresbe-</t>
  </si>
  <si>
    <t>Fr.</t>
  </si>
  <si>
    <t>1'200 Fr.</t>
  </si>
  <si>
    <t>2'400 Fr.</t>
  </si>
  <si>
    <t>3'600 Fr.</t>
  </si>
  <si>
    <t>4'800 Fr.</t>
  </si>
  <si>
    <t>trag un-</t>
  </si>
  <si>
    <r>
      <t xml:space="preserve">Anzahl subventionierte Haushalte </t>
    </r>
    <r>
      <rPr>
        <b/>
        <vertAlign val="superscript"/>
        <sz val="12"/>
        <rFont val="Arial"/>
        <family val="2"/>
      </rPr>
      <t xml:space="preserve">1) </t>
    </r>
    <r>
      <rPr>
        <b/>
        <sz val="12"/>
        <rFont val="Arial"/>
        <family val="2"/>
      </rPr>
      <t>nach ausbezahltem Jahresbetrag und Kanton 2000</t>
    </r>
  </si>
  <si>
    <t>Tabelle 4.06</t>
  </si>
  <si>
    <t>Kantonale Grenzbeträge für die Berechtigung: Massgebende Einkommen 2000</t>
  </si>
  <si>
    <r>
      <t xml:space="preserve">Obergrenze des Massgebenden Einkommens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in Fr.</t>
    </r>
  </si>
  <si>
    <t>Hauhaltsvorstand alleinstehend/alleinerziehend</t>
  </si>
  <si>
    <t>Hauhaltsvorstand verheiratet</t>
  </si>
  <si>
    <t>Keine</t>
  </si>
  <si>
    <t>1 Kind</t>
  </si>
  <si>
    <t>2 Kinder</t>
  </si>
  <si>
    <t>3 Kinder</t>
  </si>
  <si>
    <t>1) Entspricht einem kantonal definierten Einkommensaggregat (meist "steuerbares Einkommen", aber auch "Reineinkommen",</t>
  </si>
  <si>
    <t>"Effektives Einkommen", etc.) zuzüglich einem bestimmten Anteil an einem kantonal definierten Vermögensaggregat (meist</t>
  </si>
  <si>
    <t>"steuerbares Vermögen", aber auch "Reinvermögen", "Nettovermögen", etc.).</t>
  </si>
  <si>
    <t>Tabelle 4.07</t>
  </si>
  <si>
    <t>Maximale, budgetierte und ausbezahlte Subventionen 1996 - 2003 / 2000</t>
  </si>
  <si>
    <t>Subven-</t>
  </si>
  <si>
    <t>Reduktions-</t>
  </si>
  <si>
    <t>Subventions-</t>
  </si>
  <si>
    <t>Ausbezahlte</t>
  </si>
  <si>
    <r>
      <t xml:space="preserve">tionsziel </t>
    </r>
    <r>
      <rPr>
        <vertAlign val="superscript"/>
        <sz val="11"/>
        <rFont val="Arial"/>
        <family val="2"/>
      </rPr>
      <t>1)</t>
    </r>
  </si>
  <si>
    <r>
      <t xml:space="preserve">faktor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:</t>
    </r>
  </si>
  <si>
    <t>budget nach</t>
  </si>
  <si>
    <t>Subventionen</t>
  </si>
  <si>
    <t>Durchschnitt</t>
  </si>
  <si>
    <r>
      <t xml:space="preserve">Kürzungen </t>
    </r>
    <r>
      <rPr>
        <vertAlign val="superscript"/>
        <sz val="11"/>
        <rFont val="Arial"/>
        <family val="2"/>
      </rPr>
      <t>3)</t>
    </r>
  </si>
  <si>
    <r>
      <t xml:space="preserve">nach KVG </t>
    </r>
    <r>
      <rPr>
        <vertAlign val="superscript"/>
        <sz val="11"/>
        <rFont val="Arial"/>
        <family val="2"/>
      </rPr>
      <t>4)</t>
    </r>
  </si>
  <si>
    <t>CH in %</t>
  </si>
  <si>
    <t>Vom Bund anerkannte Versicherungsträger</t>
  </si>
  <si>
    <t>Bundesamt für Sozialversicherung</t>
  </si>
  <si>
    <t>Teil  Tabellen (Excel)</t>
  </si>
  <si>
    <t xml:space="preserve">Tabellen </t>
  </si>
  <si>
    <t>Teil 1</t>
  </si>
  <si>
    <t>Versicherte und Finanzen in der obligatorischen Krankenpflegeversicherung (OKP)</t>
  </si>
  <si>
    <t>Teil 2</t>
  </si>
  <si>
    <t>Risikoausgleich in der OKP (Leistungen, Kostenbeteiligung)</t>
  </si>
  <si>
    <t>Teil 3</t>
  </si>
  <si>
    <t>Prämien in der OKP</t>
  </si>
  <si>
    <t>Teil 4</t>
  </si>
  <si>
    <t>401-410</t>
  </si>
  <si>
    <t>Prämienverbilligung in der OKP</t>
  </si>
  <si>
    <t>Teil 5</t>
  </si>
  <si>
    <t>Aufsichtsdaten OKP</t>
  </si>
  <si>
    <t>Teil 6</t>
  </si>
  <si>
    <t>601-606</t>
  </si>
  <si>
    <t>Teil 7</t>
  </si>
  <si>
    <t>701-705</t>
  </si>
  <si>
    <t>Zusatzversicherungen VVG der vom BSV anerkannten Krankenversicherer</t>
  </si>
  <si>
    <t>Teil 8</t>
  </si>
  <si>
    <t>801-810</t>
  </si>
  <si>
    <t>Gesamtgeschäft der vom BSV anerkannten Krankenversicherer</t>
  </si>
  <si>
    <t>Teil 9</t>
  </si>
  <si>
    <t>Zusatzinformationen zum Gesundheitswesen</t>
  </si>
  <si>
    <t>Letzter vollständiger Bericht auf deutsch im PDF-Format auf der Internet-Adresse</t>
  </si>
  <si>
    <t>www.bsv.admin.ch/kv/statistik/d/index.htm</t>
  </si>
  <si>
    <t>Statistik der Krankenversicherung 2000</t>
  </si>
  <si>
    <t>101-133</t>
  </si>
  <si>
    <t>201-209</t>
  </si>
  <si>
    <t>301-306</t>
  </si>
  <si>
    <t>501-503</t>
  </si>
  <si>
    <t>901-911</t>
  </si>
  <si>
    <t>1) Maximaler Subventionsbetrag von Bund und Kantonen gemäss KVG-Verteilmodell (vgl. Art. 106 KVG).</t>
  </si>
  <si>
    <t>2) Vgl. Art. 66 Abs. 5 KVG: "Der Kanton darf den (...) von ihm zu übernehmenden Betrag um maximal 50 Prozent kürzen, wenn</t>
  </si>
  <si>
    <t>die Prämienverbilligung für Versicherte in bescheidenen wirtschaftlichen Verhältnissen trotzdem sichergestellt ist. Der Beitrag</t>
  </si>
  <si>
    <t>des Bundes an diesen Kanton wird im gleichen Verhältnis gekürzt".</t>
  </si>
  <si>
    <t>3) Subventionsbudget = maximaler Subventionsbetrag abzüglich der Kürzungsbeträge von Kantonen und Bund (vgl. Fussnote 2)).</t>
  </si>
  <si>
    <t>4) Effektiv im Berichtsjahr an die Haushalte/BezügerInnen ausbezahlte Prämienverbilligungen nach KVG.</t>
  </si>
  <si>
    <t>Tabelle 4.08</t>
  </si>
  <si>
    <t>Mittlere</t>
  </si>
  <si>
    <t>Index der</t>
  </si>
  <si>
    <t>Prämien-</t>
  </si>
  <si>
    <t>KVG-Verteilmodell 2000</t>
  </si>
  <si>
    <t>Wohnbe-</t>
  </si>
  <si>
    <t>Finanz-</t>
  </si>
  <si>
    <t>index KV</t>
  </si>
  <si>
    <t>Bundes-</t>
  </si>
  <si>
    <t>Kantons-</t>
  </si>
  <si>
    <t>völkerung</t>
  </si>
  <si>
    <t>kraft</t>
  </si>
  <si>
    <t>beiträge</t>
  </si>
  <si>
    <t>Beiträge</t>
  </si>
  <si>
    <t>2000/01</t>
  </si>
  <si>
    <t>in % der</t>
  </si>
  <si>
    <t>1) vgl. Art. 66 Abs. 3 KVG: "Der Bundesrat setzt die Anteile der einzelnen Kantone am Bundesbeitrag nach deren Wohnbevöl-</t>
  </si>
  <si>
    <t>kerung und deren Finanzkraft fest. Er kann die durchschnittlichen Prämien der obligatorischen Krankenpflegeversicherung in</t>
  </si>
  <si>
    <t>den einzelnen Kantonen berücksichtigen".</t>
  </si>
  <si>
    <r>
      <t xml:space="preserve">KVG-Verteilmodell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>: Berechnungsbasis sowie Bundes- und Kantonsbeiträge 2000</t>
    </r>
  </si>
  <si>
    <t>Tabelle 4.09</t>
  </si>
  <si>
    <r>
      <t xml:space="preserve">Reduktionsfaktor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und Beitrag nach Reduktion nach Kantonen 2000</t>
    </r>
  </si>
  <si>
    <t>Reduk-</t>
  </si>
  <si>
    <t>tions-</t>
  </si>
  <si>
    <t>beitrag</t>
  </si>
  <si>
    <t>Beitrag</t>
  </si>
  <si>
    <t>faktor</t>
  </si>
  <si>
    <t>nach Re-</t>
  </si>
  <si>
    <t xml:space="preserve">duktion </t>
  </si>
  <si>
    <t>1) vgl. Art. 66 Abs. 5 KVG: "Der Kanton darf den (...) von ihm zu übernehmenden Betrag um maximal 50 Prozent kürzen, wenn</t>
  </si>
  <si>
    <t>Tabelle 4.10</t>
  </si>
  <si>
    <t>Ausgerichtete Leistungen nach Kantonen 2000</t>
  </si>
  <si>
    <t>Kantonale</t>
  </si>
  <si>
    <r>
      <t xml:space="preserve">nach KVG </t>
    </r>
    <r>
      <rPr>
        <vertAlign val="superscript"/>
        <sz val="11"/>
        <rFont val="Arial"/>
        <family val="2"/>
      </rPr>
      <t>1)</t>
    </r>
  </si>
  <si>
    <t>für 2000</t>
  </si>
  <si>
    <t>für 1999</t>
  </si>
  <si>
    <t>ausserhalb</t>
  </si>
  <si>
    <t>in 2000</t>
  </si>
  <si>
    <t>und früher</t>
  </si>
  <si>
    <r>
      <t xml:space="preserve">des KVG </t>
    </r>
    <r>
      <rPr>
        <vertAlign val="superscript"/>
        <sz val="11"/>
        <rFont val="Arial"/>
        <family val="2"/>
      </rPr>
      <t>2)</t>
    </r>
  </si>
  <si>
    <t>insgesamt</t>
  </si>
  <si>
    <t>1) Effektiv im Berichtsjahr an die Haushalte/BezügerInnen ausbezahlte Prämienverbilligungen nach KVG.</t>
  </si>
  <si>
    <t>2) Besondere kantonale Leistungen ohne Anspruch auf Bundesbeiträge; es handelt sich dabei nicht um eine systematische Er-</t>
  </si>
  <si>
    <t>hebung dieser Leistungen ausserhalb des KVG, weshalb hier auch kein Anspruch auf Vollständigkeit erhoben wird.</t>
  </si>
  <si>
    <t>Tabelle 5.01</t>
  </si>
  <si>
    <t>Aufsichtsdaten der Krankenversicherer OKP (BSV-Nr. 8 bis 623) für das Berichtsjahr 2000</t>
  </si>
  <si>
    <t>BSV-</t>
  </si>
  <si>
    <t>Name des Versicherers</t>
  </si>
  <si>
    <t>Versicher-</t>
  </si>
  <si>
    <t>Einnahmen</t>
  </si>
  <si>
    <t>Risikoaus–</t>
  </si>
  <si>
    <t>Verwaltungs-</t>
  </si>
  <si>
    <t>Gesamter-</t>
  </si>
  <si>
    <t>Stand der</t>
  </si>
  <si>
    <t>Nr.</t>
  </si>
  <si>
    <t>tenbestand</t>
  </si>
  <si>
    <t>gleich in %</t>
  </si>
  <si>
    <t>des Ver-</t>
  </si>
  <si>
    <t xml:space="preserve">aufwand + </t>
  </si>
  <si>
    <t>gebnis pro</t>
  </si>
  <si>
    <t xml:space="preserve"> Rückstel-</t>
  </si>
  <si>
    <t>der Ein-</t>
  </si>
  <si>
    <t>sicherers</t>
  </si>
  <si>
    <t>Abschrei-</t>
  </si>
  <si>
    <t>lungen</t>
  </si>
  <si>
    <t>lungen pro</t>
  </si>
  <si>
    <t xml:space="preserve"> in Mio. Fr.</t>
  </si>
  <si>
    <t>pro versi-</t>
  </si>
  <si>
    <t>nahmen</t>
  </si>
  <si>
    <t>bungen</t>
  </si>
  <si>
    <t>bungen pro</t>
  </si>
  <si>
    <t xml:space="preserve"> Person</t>
  </si>
  <si>
    <t>cherte Per-</t>
  </si>
  <si>
    <t xml:space="preserve"> in % der </t>
  </si>
  <si>
    <t xml:space="preserve"> in Fr.</t>
  </si>
  <si>
    <t>Person</t>
  </si>
  <si>
    <t>Ausgaben</t>
  </si>
  <si>
    <t>5 / 1</t>
  </si>
  <si>
    <t>6 / 1</t>
  </si>
  <si>
    <t>8 / 1</t>
  </si>
  <si>
    <t>9 / 1</t>
  </si>
  <si>
    <t>9 / 3</t>
  </si>
  <si>
    <t>Christilich-Soziale der Schweiz CSS Versicherung</t>
  </si>
  <si>
    <t>Krankenkasse Aquilana</t>
  </si>
  <si>
    <t>Krankenkasse Natura</t>
  </si>
  <si>
    <t>Krankenkasse 57 SMUV Kranken- und Unfallvers.</t>
  </si>
  <si>
    <t xml:space="preserve"> SUPRA Krankenkasse und Unfallversicherung </t>
  </si>
  <si>
    <t>Dorfkrankenkasse Hätzingen-Luchsingen</t>
  </si>
  <si>
    <t>Krankenkasse Unitas Binn</t>
  </si>
  <si>
    <t xml:space="preserve">Kranken- und Unfallkasse Einsiedeln </t>
  </si>
  <si>
    <t>Schweizerische Kranken- und Unfallkasse Unitas</t>
  </si>
  <si>
    <t>Krankenkasse Fonction publique</t>
  </si>
  <si>
    <t>Kranken- und Unfallkasse Rothenburg</t>
  </si>
  <si>
    <t>PROVITA Gesundheitsversicherung</t>
  </si>
  <si>
    <t>Sumiswalder Kranken- und Unfallkasse</t>
  </si>
  <si>
    <t>Krankenkasse EOS</t>
  </si>
  <si>
    <t>Oeffentliche Krankenkasse Celerina/Schlarigna</t>
  </si>
  <si>
    <t>Krankenkasse Steffisburg</t>
  </si>
  <si>
    <t>OeKK Ostschweiz</t>
  </si>
  <si>
    <t xml:space="preserve"> Krankenkasse SKBH</t>
  </si>
  <si>
    <t>CONKORDIA Schweiz. Kranken- und Unfallversicherung</t>
  </si>
  <si>
    <t>Krankenkasse Malters</t>
  </si>
  <si>
    <t>Krankenkasse SBB Stiftung für Kranken- und Unfallversicherung</t>
  </si>
  <si>
    <t>L'AVENIR Versicherungen</t>
  </si>
  <si>
    <t xml:space="preserve">Krankenkasse Zurzach </t>
  </si>
  <si>
    <t>Krankenkasse Luzerner Hinterland</t>
  </si>
  <si>
    <t>Krankenkasse  KPT</t>
  </si>
  <si>
    <t>Oeffentliche Krankenkasse Luzern</t>
  </si>
  <si>
    <t xml:space="preserve">Krankenkasse HERMES </t>
  </si>
  <si>
    <t>OeKK Graubünden</t>
  </si>
  <si>
    <t>PKK Versicherungen</t>
  </si>
  <si>
    <t>Oeffentliche Krankenkasse Basel</t>
  </si>
  <si>
    <t>Krankenkassenverein St. Moritz</t>
  </si>
  <si>
    <t>Krankenkasse Flaachtal</t>
  </si>
  <si>
    <t>Krankenkasse der Region Goms</t>
  </si>
  <si>
    <t>Krankenkasse Embd</t>
  </si>
  <si>
    <t>Tabelle 5.02</t>
  </si>
  <si>
    <t>Aufsichtsdaten der Krankenversicherer OKP (BSV-Nr. 627 bis 1142) für das Berichtsjahr 2000</t>
  </si>
  <si>
    <t>Krankenkasse Lötschental</t>
  </si>
  <si>
    <t>Krankenkasse Eisten</t>
  </si>
  <si>
    <t>Kranken- und Unfallversicherung La Caisse Vaudoise</t>
  </si>
  <si>
    <t>Krankenkasse Stalden</t>
  </si>
  <si>
    <t>Kolping Krankenkasse</t>
  </si>
  <si>
    <t>Betriebskrankenkasse Lindt &amp; Sprüngli AG</t>
  </si>
  <si>
    <t>Dorfkrankenkasse Elm</t>
  </si>
  <si>
    <t>Krankenkasse des Saastales</t>
  </si>
  <si>
    <t>Krankenkasse "Fürsorge" Bürchen</t>
  </si>
  <si>
    <t>Oeffentliche Kranken- und Unfallkasse Lugnez I</t>
  </si>
  <si>
    <t>Krankenkasse Landis &amp; Gyr KLUG</t>
  </si>
  <si>
    <t>Oeffentliche Krankenkasse Signina</t>
  </si>
  <si>
    <t>Die Eidgenössische Gesundheitskasse</t>
  </si>
  <si>
    <t>Krankenkasse Staldenried</t>
  </si>
  <si>
    <t>Oeffentliche Kranken- und Unfallkasse Lugnez II</t>
  </si>
  <si>
    <t>Schweizerische Lehrerkrankenkasse</t>
  </si>
  <si>
    <t>Krankenkasse Visp und Umgebung</t>
  </si>
  <si>
    <t>Oeffentliche Krankenkasse Surselva</t>
  </si>
  <si>
    <t>Krankenkasse Unterbäch</t>
  </si>
  <si>
    <t>Krankenkasse Nikolaital</t>
  </si>
  <si>
    <t xml:space="preserve">Krankenkasse Progrès </t>
  </si>
  <si>
    <t>Krankenkasse Zeneggen</t>
  </si>
  <si>
    <t xml:space="preserve">Mutualité Versicherung </t>
  </si>
  <si>
    <t>Krankenkasse Visperterminen</t>
  </si>
  <si>
    <t>Krankenkasse Gondo-Zwischbergen</t>
  </si>
  <si>
    <t>Wincare Versicherungen</t>
  </si>
  <si>
    <t>Krankenkasse Eischoll</t>
  </si>
  <si>
    <t>Krankenkasse Nendaz et Veysonnaz</t>
  </si>
  <si>
    <t>Krankenkasse Isérables</t>
  </si>
  <si>
    <t>Oeffentliche Krankenkasse Flims</t>
  </si>
  <si>
    <t>Krankenkasse  SS M Orsières und Umgebung</t>
  </si>
  <si>
    <t xml:space="preserve">Krankenkasse Vallée d'Entremont </t>
  </si>
  <si>
    <t>Dorfkrankenkasse Engi</t>
  </si>
  <si>
    <t>Krankenkasse Institut Ingenbohl</t>
  </si>
  <si>
    <t>Tabelle 5.03</t>
  </si>
  <si>
    <t>Aufsichtsdaten der Krankenversicherer OKP (BSV-Nr. 1147 bis 1564) für das Berichtsjahr 2000</t>
  </si>
  <si>
    <t>Krankenkasse Turbenthal</t>
  </si>
  <si>
    <t xml:space="preserve">Auxilia Krankenkasse </t>
  </si>
  <si>
    <t>Krankenkasse der Gemeinde Troistorrents</t>
  </si>
  <si>
    <t>Oeffentliche Krankenkasse Winterthur</t>
  </si>
  <si>
    <t>Krankenkasse Wädenswil</t>
  </si>
  <si>
    <t>Betriebskrankenkasse Birchmeier &amp; Cie AG</t>
  </si>
  <si>
    <t>KGW Krankenversicherungen</t>
  </si>
  <si>
    <t>Krankenkasse Stoffel Mels KKS</t>
  </si>
  <si>
    <t>Krankenkasse Simplon</t>
  </si>
  <si>
    <t>SWICA Gesundheitsorganisation</t>
  </si>
  <si>
    <t>GALENOS Kranken- und Unfallversicherung</t>
  </si>
  <si>
    <t>Offentliche Krankenkasse Schweiz OeKK Schweiz</t>
  </si>
  <si>
    <t>Betriebskrankenkasse Heerbrugg</t>
  </si>
  <si>
    <t>Allgemeine Krankenkasse Brugg</t>
  </si>
  <si>
    <t xml:space="preserve">Krankenkasse Chemins de fer du Jura </t>
  </si>
  <si>
    <t>Krankenkasse Mischabel</t>
  </si>
  <si>
    <t>Krankenkasse Zermatt</t>
  </si>
  <si>
    <t xml:space="preserve">Krankenkasse Mutuelle Valaisanne </t>
  </si>
  <si>
    <t>AMB Kranken-und Unfallversicherung von Bagnes</t>
  </si>
  <si>
    <t xml:space="preserve">SANITAS Krankenversicherung </t>
  </si>
  <si>
    <t>Krankenkasse KBV</t>
  </si>
  <si>
    <t>Krankenkasse Hotela</t>
  </si>
  <si>
    <t>INTRAS Krankenkasse</t>
  </si>
  <si>
    <t xml:space="preserve">PHILOS Krankenkasse und Unfallversicherung  </t>
  </si>
  <si>
    <t>ASSURA Kranken-und Unfallversicherung</t>
  </si>
  <si>
    <t xml:space="preserve">FUTURA  Kranken-und Unfallversicherung </t>
  </si>
  <si>
    <t>Kranken- und Unfallkasse UNIVERSA</t>
  </si>
  <si>
    <t>Krankenkasse Aerosana</t>
  </si>
  <si>
    <t>VISANA-Versicherung</t>
  </si>
  <si>
    <t>Krankenkasse AGRISANO</t>
  </si>
  <si>
    <t>Helsana Versicherungen AG</t>
  </si>
  <si>
    <t>Innova Krankenversicherung AG</t>
  </si>
  <si>
    <t>Accorda Krankenversicherung</t>
  </si>
  <si>
    <t>Tabelle 6.01</t>
  </si>
  <si>
    <t>Prämien, Leistungen und Versichertenbestand 1994 – 2000</t>
  </si>
  <si>
    <t>Prämiensoll</t>
  </si>
  <si>
    <t>Leistun-</t>
  </si>
  <si>
    <t>Versi-</t>
  </si>
  <si>
    <t>soll pro</t>
  </si>
  <si>
    <t>gen pro</t>
  </si>
  <si>
    <t>cherten-</t>
  </si>
  <si>
    <t>bestand</t>
  </si>
  <si>
    <t>te(n) in Fr.</t>
  </si>
  <si>
    <t>1) 1994 und 1995: Krankengeldversicherung gemäss KUVG; die Werte 1997 bis 1999 des Versichertenbestands wurden revidiert.</t>
  </si>
  <si>
    <t>Tabelle 6.02</t>
  </si>
  <si>
    <t>Ertrag, Aufwand und Ergebnis in Fr. 1994 – 2000</t>
  </si>
  <si>
    <t>Total des</t>
  </si>
  <si>
    <t>Total Ver-</t>
  </si>
  <si>
    <t>sicherungs-</t>
  </si>
  <si>
    <t>betriebs-</t>
  </si>
  <si>
    <t>und Betriebs-</t>
  </si>
  <si>
    <r>
      <t xml:space="preserve">ertrags </t>
    </r>
    <r>
      <rPr>
        <vertAlign val="superscript"/>
        <sz val="11"/>
        <rFont val="Arial"/>
        <family val="2"/>
      </rPr>
      <t>1)</t>
    </r>
  </si>
  <si>
    <r>
      <t xml:space="preserve">ergebnis </t>
    </r>
    <r>
      <rPr>
        <vertAlign val="superscript"/>
        <sz val="11"/>
        <rFont val="Arial"/>
        <family val="2"/>
      </rPr>
      <t>1)</t>
    </r>
  </si>
  <si>
    <r>
      <t xml:space="preserve">aufwand </t>
    </r>
    <r>
      <rPr>
        <vertAlign val="superscript"/>
        <sz val="11"/>
        <rFont val="Arial"/>
        <family val="2"/>
      </rPr>
      <t>1)</t>
    </r>
  </si>
  <si>
    <t>Tabelle 6.03</t>
  </si>
  <si>
    <t>Anzahl / Betrag</t>
  </si>
  <si>
    <t>Einzel-</t>
  </si>
  <si>
    <t>Kollektiv-</t>
  </si>
  <si>
    <t>versiche-</t>
  </si>
  <si>
    <t>1999 alt</t>
  </si>
  <si>
    <t>1999 neu</t>
  </si>
  <si>
    <t>Anzahl Versicherer</t>
  </si>
  <si>
    <t>Versichertenbestand</t>
  </si>
  <si>
    <t>Prämiensoll in Fr.</t>
  </si>
  <si>
    <t>Prämiensoll in Fr. pro Versicherte(n)</t>
  </si>
  <si>
    <t xml:space="preserve">Leistungen in Fr. </t>
  </si>
  <si>
    <t>Leistungen in Fr. pro Versicherte(n)</t>
  </si>
  <si>
    <t>1) Getrennte Rechnungsführung für die Einzel- und die Kollektivversicherung wird nur bei unterschiedlichen Prämientarifen</t>
  </si>
  <si>
    <t>verlangt (vgl. Art. 75 Abs. 2 KVG).</t>
  </si>
  <si>
    <r>
      <t xml:space="preserve">Versicherer, Versicherte, Prämien und Leistungen nach Einzel- und Kollektivverträgen </t>
    </r>
    <r>
      <rPr>
        <b/>
        <vertAlign val="superscript"/>
        <sz val="12"/>
        <rFont val="Arial"/>
        <family val="2"/>
      </rPr>
      <t>2)</t>
    </r>
    <r>
      <rPr>
        <b/>
        <sz val="12"/>
        <rFont val="Arial"/>
        <family val="2"/>
      </rPr>
      <t xml:space="preserve"> 2000</t>
    </r>
  </si>
  <si>
    <t>Tabelle 6.04</t>
  </si>
  <si>
    <t>Betriebsrechnung der Einzel- und Kollektivversicherung insgesamt 2000</t>
  </si>
  <si>
    <t>Tabelle 6.05</t>
  </si>
  <si>
    <r>
      <t xml:space="preserve">Betriebsrechnung der Einzelversicherung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2000</t>
    </r>
  </si>
  <si>
    <t>Tabelle 6.06</t>
  </si>
  <si>
    <r>
      <t xml:space="preserve">Betriebsrechnung der Kollektivversicherung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2000</t>
    </r>
  </si>
  <si>
    <t>Tabelle 7.01</t>
  </si>
  <si>
    <t>aufwand</t>
  </si>
  <si>
    <t>1) Zusammenzug der «Zusatzversicherungen und weitere Versicherungsarten» sowie der Zusatzversicherungen «Kranken-</t>
  </si>
  <si>
    <t>pflegeversicherung Liechtenstein» und «Krankenpflegeversicherung Versicherte wohnhaft im Ausland».</t>
  </si>
  <si>
    <t>2) Vorjahresvergleiche sind nur mit Vorbehalt möglich, da jene Zusatzversicherungen VAG, welche auch unternehmensrechtlich</t>
  </si>
  <si>
    <t>vom KVG-Bereich eines Versicherers abgetrennt werden, sich der Sicht der BSV-Krankenversicherungsstatistik entziehen.</t>
  </si>
  <si>
    <t>3) Schätzungen für die Jahre 1994 und 1995.</t>
  </si>
  <si>
    <r>
      <t xml:space="preserve">Ertrag, Aufwand und Ergebnis der Zusatzversicherungen insgesamt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Fr. 1994 - 2000</t>
    </r>
  </si>
  <si>
    <r>
      <t xml:space="preserve">ertrags </t>
    </r>
    <r>
      <rPr>
        <vertAlign val="superscript"/>
        <sz val="11"/>
        <rFont val="Arial"/>
        <family val="2"/>
      </rPr>
      <t>3)</t>
    </r>
  </si>
  <si>
    <r>
      <t xml:space="preserve">ergebnis </t>
    </r>
    <r>
      <rPr>
        <vertAlign val="superscript"/>
        <sz val="11"/>
        <rFont val="Arial"/>
        <family val="2"/>
      </rPr>
      <t>3)</t>
    </r>
  </si>
  <si>
    <t>Tabelle 7.02</t>
  </si>
  <si>
    <t>Indikatoren der Betriebsrechnung der Zusatzversicherungen nach Zweigen in Fr. 2000</t>
  </si>
  <si>
    <t>Zusatzversi-</t>
  </si>
  <si>
    <t>Kranken-</t>
  </si>
  <si>
    <t>cherungen</t>
  </si>
  <si>
    <t>pflegever-</t>
  </si>
  <si>
    <t xml:space="preserve"> und weitere</t>
  </si>
  <si>
    <t>sicherung</t>
  </si>
  <si>
    <t>«Liechten-</t>
  </si>
  <si>
    <t>«Versicherte</t>
  </si>
  <si>
    <t>rungsarten</t>
  </si>
  <si>
    <t>stein»</t>
  </si>
  <si>
    <t>wohnhaft</t>
  </si>
  <si>
    <t xml:space="preserve"> im Ausland»</t>
  </si>
  <si>
    <t>Versicherungsertrag</t>
  </si>
  <si>
    <t>davon Brutto-Prämien</t>
  </si>
  <si>
    <t>Neutraler Aufwand/Ertrag</t>
  </si>
  <si>
    <t>Total des Gesamtertrags</t>
  </si>
  <si>
    <t>Versicherungsaufwand</t>
  </si>
  <si>
    <t>davon Brutto-Leistungen</t>
  </si>
  <si>
    <t>Betriebsaufwand</t>
  </si>
  <si>
    <t>Total Vers.- und Betriebsaufwand</t>
  </si>
  <si>
    <t>1) Vgl. Fussnote 2) von Tabelle 7.01.</t>
  </si>
  <si>
    <r>
      <t xml:space="preserve">in % </t>
    </r>
    <r>
      <rPr>
        <vertAlign val="superscript"/>
        <sz val="11"/>
        <rFont val="Arial"/>
        <family val="2"/>
      </rPr>
      <t>1)</t>
    </r>
  </si>
  <si>
    <t>Tabelle 7.03</t>
  </si>
  <si>
    <t>1) Ohne Krankenpflegeversicherungen «Liechtenstein» und «Versicherte wohnhaft im Ausland».</t>
  </si>
  <si>
    <r>
      <t xml:space="preserve">Betriebsrechnung der Zusatzversicherungen und der weiteren Versicherungsarten VAG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2000</t>
    </r>
  </si>
  <si>
    <t>Tabelle 7.04</t>
  </si>
  <si>
    <t>Betriebsrechnung der Krankenpflegeversicherung «Liechtenstein» 2000</t>
  </si>
  <si>
    <t>Tabelle 7.05</t>
  </si>
  <si>
    <t>Betriebsrechnung der Krankenpflegeversicherung «Versicherte wohnhaft im Ausland» 2000</t>
  </si>
  <si>
    <t>Tabelle 8.01</t>
  </si>
  <si>
    <t>Anzahl Versicherer, Versichertenbestände und Versicherungsdichte 1945 – 2000</t>
  </si>
  <si>
    <t>Zuwachs</t>
  </si>
  <si>
    <t>Abgang</t>
  </si>
  <si>
    <t>Bestand</t>
  </si>
  <si>
    <r>
      <t xml:space="preserve">Total </t>
    </r>
    <r>
      <rPr>
        <vertAlign val="superscript"/>
        <sz val="11"/>
        <rFont val="Arial"/>
        <family val="2"/>
      </rPr>
      <t>2)</t>
    </r>
  </si>
  <si>
    <t>geldver-</t>
  </si>
  <si>
    <r>
      <t xml:space="preserve">dichte </t>
    </r>
    <r>
      <rPr>
        <vertAlign val="superscript"/>
        <sz val="11"/>
        <rFont val="Arial"/>
        <family val="2"/>
      </rPr>
      <t>3)</t>
    </r>
  </si>
  <si>
    <r>
      <t xml:space="preserve">sicherte </t>
    </r>
    <r>
      <rPr>
        <vertAlign val="superscript"/>
        <sz val="11"/>
        <rFont val="Arial"/>
        <family val="2"/>
      </rPr>
      <t>1)</t>
    </r>
  </si>
  <si>
    <t xml:space="preserve">– </t>
  </si>
  <si>
    <t>1) Bis 1993 durchschnittlicher Versichertenbestand; ab 1994 Jahresendbestand (vgl. Tabellen 1.02 und 6.01).</t>
  </si>
  <si>
    <t>2) Durchschnittlicher Versichertenbestand (vgl. Tabelle 8.02 und dort die Fussnote 2)).</t>
  </si>
  <si>
    <t>3) In der Schweiz wohnhafte Krankenpflegeversicherte (vgl. Tabelle 1.03) in % der mittleren Wohnbevölkerung; für die errechnete</t>
  </si>
  <si>
    <t>Versicherungsdichte von über 100% dürften primär erhebungstechnische Unterschiede zwischen der Bevölkerungs- und der</t>
  </si>
  <si>
    <t>Krankenversicherungsstatistik verantwortlich sein.</t>
  </si>
  <si>
    <t>Tabelle 8.02</t>
  </si>
  <si>
    <t>Art der Versicherung</t>
  </si>
  <si>
    <t>Obligatorische Kranken-</t>
  </si>
  <si>
    <t>pflegeversicherung KVG</t>
  </si>
  <si>
    <t>1) Versicherungsmonate der OKP und der Freiwilligen Taggeldversicherung KVG in Anzahl Personenjahre umgerechnet.</t>
  </si>
  <si>
    <t>2) Anzahl Personenjahre von Versicherten, die beim entsprechenden Versicherer ausschliesslich eine Freiwillige Taggeldversiche-</t>
  </si>
  <si>
    <t>rung KVG abgeschlossen (und somit bei einem anderen Versicherer obligatorisch krankenpflegeversichert gemäss KVG sind).</t>
  </si>
  <si>
    <r>
      <t xml:space="preserve">Durchschnittlicher Versichertenbestand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nach Geschlecht / Kinder 2000</t>
    </r>
  </si>
  <si>
    <r>
      <t>ausschliesslich</t>
    </r>
    <r>
      <rPr>
        <sz val="11"/>
        <rFont val="Arial"/>
        <family val="2"/>
      </rPr>
      <t xml:space="preserve"> Freiwillige</t>
    </r>
  </si>
  <si>
    <r>
      <t xml:space="preserve">Taggeldversicherung KVG </t>
    </r>
    <r>
      <rPr>
        <vertAlign val="superscript"/>
        <sz val="11"/>
        <rFont val="Arial"/>
        <family val="2"/>
      </rPr>
      <t>2)</t>
    </r>
  </si>
  <si>
    <r>
      <t xml:space="preserve">Die Zeile "Total" entspricht daher einer </t>
    </r>
    <r>
      <rPr>
        <i/>
        <sz val="10"/>
        <rFont val="Arial"/>
        <family val="2"/>
      </rPr>
      <t>personenorientierten</t>
    </r>
    <r>
      <rPr>
        <sz val="10"/>
        <rFont val="Arial"/>
        <family val="2"/>
      </rPr>
      <t xml:space="preserve"> Betrachtung des Versichertenbestands.</t>
    </r>
  </si>
  <si>
    <t>Tabelle 8.03</t>
  </si>
  <si>
    <t>Stellen- und Personalbestand der Versicherer 1994 - 2000</t>
  </si>
  <si>
    <t>Hauptamtlich</t>
  </si>
  <si>
    <t>Nebenamtlich</t>
  </si>
  <si>
    <t>Stellen</t>
  </si>
  <si>
    <t>Tabelle 8.04</t>
  </si>
  <si>
    <t>Ertrag, Aufwand und Ergebnis der Versicherer in Fr. 1994 - 2000</t>
  </si>
  <si>
    <t>ertrags</t>
  </si>
  <si>
    <r>
      <t xml:space="preserve">ergebnis </t>
    </r>
    <r>
      <rPr>
        <vertAlign val="superscript"/>
        <sz val="11"/>
        <rFont val="Arial"/>
        <family val="2"/>
      </rPr>
      <t>2)</t>
    </r>
  </si>
  <si>
    <t>1) Vorjahresvergleiche sind nur mit Vorbehalt möglich, da jene Zusatzversicherungen VAG, welche auch unternehmensrechtlich</t>
  </si>
  <si>
    <t>die resp. der Entnahme von den Fonds und Reserven.</t>
  </si>
  <si>
    <r>
      <t xml:space="preserve">2) Jahresergebnis ( = Vorschlag Gesamtbetriebsrechnung minus Rückschlag Gesamtbetriebsrechnung) </t>
    </r>
    <r>
      <rPr>
        <i/>
        <sz val="10"/>
        <rFont val="Arial"/>
        <family val="2"/>
      </rPr>
      <t>vor</t>
    </r>
    <r>
      <rPr>
        <sz val="10"/>
        <rFont val="Arial"/>
        <family val="2"/>
      </rPr>
      <t xml:space="preserve"> der Zuweisung an</t>
    </r>
  </si>
  <si>
    <t>Tabelle 8.05</t>
  </si>
  <si>
    <t>Gesamtbetriebsrechnung: Ertrag der Versicherer 2000</t>
  </si>
  <si>
    <t>Betrag</t>
  </si>
  <si>
    <t>Anteile</t>
  </si>
  <si>
    <t>Freiwillige Taggeldversicherung KVG</t>
  </si>
  <si>
    <t>– Taggeld</t>
  </si>
  <si>
    <t>– Überschussbeteiligung auf Kollektivversicherung Taggeld</t>
  </si>
  <si>
    <t>Obligatorische Krankenpflegeversicherung KVG</t>
  </si>
  <si>
    <r>
      <t xml:space="preserve">Zusatzversicherungen VAG, inkl. Taggeld VAG </t>
    </r>
    <r>
      <rPr>
        <vertAlign val="superscript"/>
        <sz val="11"/>
        <rFont val="Arial"/>
        <family val="2"/>
      </rPr>
      <t>1</t>
    </r>
  </si>
  <si>
    <t>60 – 63</t>
  </si>
  <si>
    <t>Erlösminderungen auf Prämien</t>
  </si>
  <si>
    <t>Andere Prämienanteile</t>
  </si>
  <si>
    <t>60 – 65</t>
  </si>
  <si>
    <t>Prämienanteile der Rückversicherer</t>
  </si>
  <si>
    <t>60 – 66</t>
  </si>
  <si>
    <t>Prämienverbilligung und sonstige Beiträge / Subventionen</t>
  </si>
  <si>
    <t>– Beiträge zur Prämienverbilligung (Art. 65 KVG)</t>
  </si>
  <si>
    <t>– Beiträge anderer Institutionen z.G. der Versicherten</t>
  </si>
  <si>
    <t>– Beiträge z.G. des Versicheres</t>
  </si>
  <si>
    <t>– Beiträge an Insolvenzfonds</t>
  </si>
  <si>
    <t>Prämienermässigung an Versicherte</t>
  </si>
  <si>
    <t>67 – 68</t>
  </si>
  <si>
    <t>Eigene Subventionen und Beiträge</t>
  </si>
  <si>
    <t>Liegenschaftsrechnung</t>
  </si>
  <si>
    <t>– Liegenschaftsergebnis</t>
  </si>
  <si>
    <t>Neutraler Aufwand und Ertrag</t>
  </si>
  <si>
    <t>– Kapitalertrag</t>
  </si>
  <si>
    <t>– Kapitalaufwand</t>
  </si>
  <si>
    <t>– Wertberichtigung auf Wertschriften</t>
  </si>
  <si>
    <t>– Übriger neutraler Aufwand und Ertrag</t>
  </si>
  <si>
    <t>Einkommens, Vermögens-, Ertrags- und Kapitalsteuer VAG</t>
  </si>
  <si>
    <t>Total Neutraler Aufwand/Ertrag</t>
  </si>
  <si>
    <t>6 / 7</t>
  </si>
  <si>
    <t>Total des Gesamtertrages</t>
  </si>
  <si>
    <t>800 – 801</t>
  </si>
  <si>
    <t>Rückschlag Gesamtbetriebsrechnung</t>
  </si>
  <si>
    <t>Gesamt-Total</t>
  </si>
  <si>
    <t xml:space="preserve">1) Jene Zusatzversicherungen VAG, welche auch unternehmensrechtlich vom KVG-Bereich eines Versicherers abgetrennt werden, </t>
  </si>
  <si>
    <t>entziehen sich der Sicht der BSV-Krankenversicherungsstatistik.</t>
  </si>
  <si>
    <t>Tabelle 8.06</t>
  </si>
  <si>
    <t>Gesamtbetriebsrechnung: Aufwand der Versicherer 2000</t>
  </si>
  <si>
    <t>Kostenbeteiligung der Mitglieder</t>
  </si>
  <si>
    <t>30 – 33</t>
  </si>
  <si>
    <t>Veränderung der Rückstellungen für unerledigte Versicherungs-</t>
  </si>
  <si>
    <t>fälle / versicherungstechnische Rückstellungen</t>
  </si>
  <si>
    <t>30 – 35</t>
  </si>
  <si>
    <t>Leistungsanteile der Rückversicherer</t>
  </si>
  <si>
    <t>– Personalaufwand inkl. Sozialleistungen</t>
  </si>
  <si>
    <t>– Verwaltungsräumlichkeiten und Betriebseinrichtungen</t>
  </si>
  <si>
    <t>– EDV-Kosten</t>
  </si>
  <si>
    <t>– Versicherungsprämien und Verbandsbeiträge</t>
  </si>
  <si>
    <t>– Marketing und Werbung inkl. Provisionen KVG</t>
  </si>
  <si>
    <t>– Marketing und Werbung inkl. Provisionen VAG</t>
  </si>
  <si>
    <t>– Übriger Verwaltungsaufwand</t>
  </si>
  <si>
    <t>– Erhaltene Verwaltungsentschädigung</t>
  </si>
  <si>
    <t>40 – 47</t>
  </si>
  <si>
    <t>Total Verwaltungsaufwand</t>
  </si>
  <si>
    <t>Abschreibungen</t>
  </si>
  <si>
    <t>3 / 4</t>
  </si>
  <si>
    <t>Vorschlag Gesamtbetriebsrechnung</t>
  </si>
  <si>
    <t>Tabelle 8.07</t>
  </si>
  <si>
    <t>Aktiven und Passiven der Versicherer in Fr. 1994 - 2000</t>
  </si>
  <si>
    <t>Aktiven</t>
  </si>
  <si>
    <t>Passiven</t>
  </si>
  <si>
    <t>Bilanz-</t>
  </si>
  <si>
    <t>Umlauf-</t>
  </si>
  <si>
    <t>Anlage-</t>
  </si>
  <si>
    <t>Fremd-</t>
  </si>
  <si>
    <t>Fonds und</t>
  </si>
  <si>
    <t>summe</t>
  </si>
  <si>
    <t>vermögen</t>
  </si>
  <si>
    <t>kapital</t>
  </si>
  <si>
    <t>1) Bestände per Jahresende; Vorjahresvergleiche sind nur mit Vorbehalt möglich, da jene Zusatzversicherungen VAG, welche</t>
  </si>
  <si>
    <t>auch unternehmensrechtlich vom KVG-Bereich eines Versicherers abgetrennt werden, sich der Sicht der BSV-Krankenversicher-</t>
  </si>
  <si>
    <t>ungsstatistik entziehen.</t>
  </si>
  <si>
    <t>Tabelle 8.08</t>
  </si>
  <si>
    <t>Eigenkapital und Eigenkapitalquote der Versicherer in Fr. 1994 – 2000</t>
  </si>
  <si>
    <t>Eigenkapital</t>
  </si>
  <si>
    <t>je ver-</t>
  </si>
  <si>
    <t>Eigenkapital-</t>
  </si>
  <si>
    <t>sicherte</t>
  </si>
  <si>
    <t>1) Bestände per Jahresende; bis 1998 wurden in der Tabelle die Begriffe "Reserven" und "Reservequote" verwendet; Vorjahres-</t>
  </si>
  <si>
    <t>vergleiche sind nur mit Vorbehalt möglich, da jene Zusatzversicherungen VAG, welche auch unternehmensrechtlich vom KVG-</t>
  </si>
  <si>
    <t>Bereich eines Versicherers abgetrennt werden, sich der Sicht der BSV-Krankenversicherungsstatistik entziehen.</t>
  </si>
  <si>
    <t>2) Mitgliederzahl gemäss dem Total des durchschnittlichem Versichertenbestands (vgl. Tabelle 8.01).</t>
  </si>
  <si>
    <t>3) Eigenkapital in % des Prämiensolls; die Abnahme der Eigenkapitalquote zwischen 1995 und 1996 wird wegen dem mit dem KVG</t>
  </si>
  <si>
    <t>eingeführten Prämienverbilligungssystem (führte technisch zu einem relativ höheren Prämiensoll der Versicherer) überzeichnet.</t>
  </si>
  <si>
    <t>Tabelle 8.09</t>
  </si>
  <si>
    <t>Bilanz: Aktiven der Versicherer per 31.12.2000</t>
  </si>
  <si>
    <t>Umlaufvermögen</t>
  </si>
  <si>
    <t>Flüssige Mittel</t>
  </si>
  <si>
    <t>Forderungen bei Versicherten</t>
  </si>
  <si>
    <t>Tabelle 9.06</t>
  </si>
  <si>
    <t>Entwicklung der Indizes der Krankenpflegekosten, der Löhne sowie der Preise 1985 – 2000</t>
  </si>
  <si>
    <t>Pflege-</t>
  </si>
  <si>
    <t>BFS-Lohn-</t>
  </si>
  <si>
    <t>Konsumen-</t>
  </si>
  <si>
    <t>kosten-</t>
  </si>
  <si>
    <t>tenpreis-</t>
  </si>
  <si>
    <t>index</t>
  </si>
  <si>
    <t>(nominal)</t>
  </si>
  <si>
    <t>Pflegekostenindex OKP</t>
  </si>
  <si>
    <t>BFS–Lohnindex</t>
  </si>
  <si>
    <t>Konsumentenpreisindex</t>
  </si>
  <si>
    <t>1) Entwicklung der Leistungen pro Versicherte(n) in der Krankenpflege-Grundversicherung gemäss KUVG resp. in der oblig. Kranken–</t>
  </si>
  <si>
    <t>pflegeversicherung KVG (ab 1996). Bei den Leistungen - erfasst vor der Kostenbeteiligung der Versicherten – ist der Wechsel auf ei–</t>
  </si>
  <si>
    <t>nen neuen Kontenplan ab 1994 zu berücksichtigen; so wurden vor 1994 die Leistungen berechnet als Gesamtkosten der ambulanten</t>
  </si>
  <si>
    <t>Krankenpflege plus Heilanstaltskosten der Grundversicherung plus Kosten der oblig. Spitaltaggeldversicherung; dabei nicht erfasst</t>
  </si>
  <si>
    <t>waren die Leistungen für Mutterschaft, Invalidität und Tbc; die Folge ist eine leichte Unterschätzung des Indexes für 1985 – 1993.</t>
  </si>
  <si>
    <t>2) Quellen: BFS, Sektionen Löhne und Arbeitsbedingungen sowie Preise und Verbrauch.</t>
  </si>
  <si>
    <r>
      <t xml:space="preserve">index </t>
    </r>
    <r>
      <rPr>
        <vertAlign val="superscript"/>
        <sz val="11"/>
        <rFont val="Arial"/>
        <family val="2"/>
      </rPr>
      <t>2)</t>
    </r>
  </si>
  <si>
    <r>
      <t xml:space="preserve">index (LIK) </t>
    </r>
    <r>
      <rPr>
        <vertAlign val="superscript"/>
        <sz val="11"/>
        <rFont val="Arial"/>
        <family val="2"/>
      </rPr>
      <t>2)</t>
    </r>
  </si>
  <si>
    <r>
      <t xml:space="preserve">OKP </t>
    </r>
    <r>
      <rPr>
        <vertAlign val="superscript"/>
        <sz val="11"/>
        <rFont val="Arial"/>
        <family val="2"/>
      </rPr>
      <t>1)</t>
    </r>
  </si>
  <si>
    <t>Tabelle 9.07</t>
  </si>
  <si>
    <t>vor KOBE</t>
  </si>
  <si>
    <t>nach KOBE</t>
  </si>
  <si>
    <t>(brutto)</t>
  </si>
  <si>
    <t>(netto)</t>
  </si>
  <si>
    <t>1) OKP = Obligatorische Krankenpflegeversicherung KVG; vor 1996: Krankenpflegegrundversicherung gemäss KUVG und dort ohne.</t>
  </si>
  <si>
    <t>die Leistungen für Mutterschaft, Invalidität und Tbc).</t>
  </si>
  <si>
    <t>Quelle: BSV, vgl. Tabellen 1.09, 1.13 und 1.21.</t>
  </si>
  <si>
    <r>
      <t xml:space="preserve">Prämiensoll sowie Leistungen vor und nach Kostenbeteiligung (KOBE) in der OKP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1985 – 2000</t>
    </r>
  </si>
  <si>
    <t>Tabelle 9.08</t>
  </si>
  <si>
    <t>Entwicklung der Wohnbevölkerung, der Aerzte mit Praxistätigkeit und der Apotheken 1985 – 2000</t>
  </si>
  <si>
    <t>Aerzte-</t>
  </si>
  <si>
    <t>Apo-</t>
  </si>
  <si>
    <t>Wohn-</t>
  </si>
  <si>
    <t>Apothe-</t>
  </si>
  <si>
    <t>theken-</t>
  </si>
  <si>
    <t>Anzahl Ärzte (linke Skala)</t>
  </si>
  <si>
    <t>Anzahl Apotheken (rechte Skala)</t>
  </si>
  <si>
    <t>bevölke-</t>
  </si>
  <si>
    <t>1) Quellen: BFS, Bevölkerungsentwicklung; FMH, Ärztestatistik (Ärzte mit Praxistätigkeit), Schweizerischer Apothekerverein SAV.</t>
  </si>
  <si>
    <t>2) Anzahl Einwohner pro Arzt mit Praxistätigkeit resp. Anzahl Einwohner pro Apotheke (Öffentliche Apotheken).</t>
  </si>
  <si>
    <r>
      <t xml:space="preserve">Aerzte </t>
    </r>
    <r>
      <rPr>
        <vertAlign val="superscript"/>
        <sz val="11"/>
        <rFont val="Arial"/>
        <family val="2"/>
      </rPr>
      <t>1)</t>
    </r>
  </si>
  <si>
    <r>
      <t xml:space="preserve">dichte </t>
    </r>
    <r>
      <rPr>
        <vertAlign val="superscript"/>
        <sz val="11"/>
        <rFont val="Arial"/>
        <family val="2"/>
      </rPr>
      <t>2)</t>
    </r>
  </si>
  <si>
    <r>
      <t xml:space="preserve">ken </t>
    </r>
    <r>
      <rPr>
        <vertAlign val="superscript"/>
        <sz val="11"/>
        <rFont val="Arial"/>
        <family val="2"/>
      </rPr>
      <t>1)</t>
    </r>
  </si>
  <si>
    <r>
      <t xml:space="preserve">rung </t>
    </r>
    <r>
      <rPr>
        <vertAlign val="superscript"/>
        <sz val="11"/>
        <rFont val="Arial"/>
        <family val="2"/>
      </rPr>
      <t>1)</t>
    </r>
  </si>
  <si>
    <t>Tabelle 9.09</t>
  </si>
  <si>
    <t>Daten Vorjahr</t>
  </si>
  <si>
    <t>Ärzte:</t>
  </si>
  <si>
    <t>Allge-</t>
  </si>
  <si>
    <t>Spezial-</t>
  </si>
  <si>
    <t>Ärzte mit</t>
  </si>
  <si>
    <t>mein-</t>
  </si>
  <si>
    <t>äzte</t>
  </si>
  <si>
    <t>Praxistä-</t>
  </si>
  <si>
    <t>ken</t>
  </si>
  <si>
    <t>FMH</t>
  </si>
  <si>
    <t>tigkeit</t>
  </si>
  <si>
    <t>praktiker</t>
  </si>
  <si>
    <t>1) Quellen: BFS, Bevölkerungsentwicklung; FMH, Ärztestatistik (Ärzte mit Praxistätigkeit), Schweizerischerer Apothekerverein.</t>
  </si>
  <si>
    <t>1) Quellen: BFS, Bevölkerungsentwicklung; FMH, Ärztestatistik, Schweizerischer Apothekerverein SAV.</t>
  </si>
  <si>
    <t>2) Summe der Ärzte (mit Praxistätigkeit) mit Facharzttitel in Allgemeinmedizin und der Ärzte (mit Praxistätigkeit) ohne Facharzttitel.</t>
  </si>
  <si>
    <t>3) Anzahl Einwohner pro Arzt mit Praxistätigkeit resp. Anzahl Einwohner pro Apotheke (Öffentliche Apotheken).</t>
  </si>
  <si>
    <r>
      <t xml:space="preserve">Wohnbevölkerung, Aerzte mit Praxistätigkeit und Apotheken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nach Kantonen 2000</t>
    </r>
  </si>
  <si>
    <r>
      <t xml:space="preserve">praktiker </t>
    </r>
    <r>
      <rPr>
        <vertAlign val="superscript"/>
        <sz val="11"/>
        <rFont val="Arial"/>
        <family val="2"/>
      </rPr>
      <t>2)</t>
    </r>
  </si>
  <si>
    <t>Tabelle 9.10</t>
  </si>
  <si>
    <t>kranken-</t>
  </si>
  <si>
    <t>1) Die grossen Brüche dieser Reihe zwischen 1995 und 1996 sowie insbesondere zwischen 1996 und 1997 erklären sich damit, dass</t>
  </si>
  <si>
    <t>im Zusammenhang mit der Einführung des neuen KVG das BPV vor 1996 keine und im Jahr 1996 wegen des anlaufenden Bewilli-</t>
  </si>
  <si>
    <t>gungsverfahrens für den Kranken-Zusatzversicherungsbereich gemäss VVG nur erst einige wenige annerkannten Krankenversi-</t>
  </si>
  <si>
    <t>cherer in der BPV-Datenbank erfassen konnte. Seit 1997 jedoch sind diese anerkannten Krankenversicherer - neben den privaten</t>
  </si>
  <si>
    <t>Lebens- und Schadensversicherern, welche im Krankenzusatzversicherungsbereich aktiv sind - in der obigen Zahlenreihe enthalten.</t>
  </si>
  <si>
    <t>2) Prämien = Verdiente Prämien brutto; Leistungen = Zahlungen für Versicherungsfälle brutto.</t>
  </si>
  <si>
    <t>Quelle: Bundesamt für Privatversicherungswesen (BPV): Die privaten Versicherungseinrichtungen in der Schweiz.</t>
  </si>
  <si>
    <r>
      <t xml:space="preserve">Krankenversicherung bei den privaten Versicherungsunternehmungen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1985 – 2000</t>
    </r>
  </si>
  <si>
    <t>Tabelle 9.11</t>
  </si>
  <si>
    <t>Anzahl Versicherte nach Art der Spitalzusatzversicherungen VVG 1998 - 2000</t>
  </si>
  <si>
    <t>Spital</t>
  </si>
  <si>
    <t>Ohne Spi-</t>
  </si>
  <si>
    <t>Allgemein</t>
  </si>
  <si>
    <t>Halbprivat</t>
  </si>
  <si>
    <t>Privat</t>
  </si>
  <si>
    <t>Spitalzu-</t>
  </si>
  <si>
    <t>talzusatz-</t>
  </si>
  <si>
    <t>satzver-</t>
  </si>
  <si>
    <t>Spital Allgemein</t>
  </si>
  <si>
    <t>Spital Halbprivat</t>
  </si>
  <si>
    <t>Spital Privat</t>
  </si>
  <si>
    <t>Ohne Spitalzusatzversicherung</t>
  </si>
  <si>
    <t>1) Wegen Datenmängel werden die Jahre 1996 und 1997 nicht ausgewiesen (vgl. auch die Fussnote 1) von Tabelle 9.10).</t>
  </si>
  <si>
    <t>2) Die Anzahl Versicherte ohne Spitalzusatzversicherung wurde vom BSV geschätzt als Differenz zwischen dem Total an Versicher-</t>
  </si>
  <si>
    <t>ten in der obligatorischen Krankenpflegeversicherung OKP (vgl. Tabelle 1.02) und dem Total der Spitalzusatzversicherten (Allgemein,</t>
  </si>
  <si>
    <t>Halbprivat und Privat) in der obigen Tabelle.</t>
  </si>
  <si>
    <t>Quelle: Bundesamt für Privatversicherungen BPV, Die privaten Versicherungseinrichtungen in der Schweiz, div. Jahrgänge.</t>
  </si>
  <si>
    <r>
      <t xml:space="preserve">rung </t>
    </r>
    <r>
      <rPr>
        <vertAlign val="superscript"/>
        <sz val="11"/>
        <rFont val="Arial"/>
        <family val="2"/>
      </rPr>
      <t>2)</t>
    </r>
  </si>
  <si>
    <t>– Forderungen bei Versicherten brutto</t>
  </si>
  <si>
    <t>– Wertberichtigung / Delkredere (–)</t>
  </si>
  <si>
    <t>Forderungen bei Partnern</t>
  </si>
  <si>
    <t>– Forderungen bei Partnern brutto</t>
  </si>
  <si>
    <t>Forderungen bei Rückversicherern</t>
  </si>
  <si>
    <t>Forderungen von Subventionen, Prämienverbilligung, Risiko-</t>
  </si>
  <si>
    <t>ausgleich und anderen Beiträgen</t>
  </si>
  <si>
    <t>Vorausbezahlte Versicherungsleistungen, Regress und</t>
  </si>
  <si>
    <t>Rückerstattungsansprüche</t>
  </si>
  <si>
    <t>Uebrige Forderungen und aktive Rechnungsabgrenzung</t>
  </si>
  <si>
    <t>Anlagevermögen</t>
  </si>
  <si>
    <t>Kapitalanlagen</t>
  </si>
  <si>
    <t>– Kapitalanlagen brutto</t>
  </si>
  <si>
    <t>– Wertberichtigung (–)</t>
  </si>
  <si>
    <t>Grundstücke und Gebäude</t>
  </si>
  <si>
    <t>– Grundstücke und Gebäude brutto</t>
  </si>
  <si>
    <t>Betriebseinrichtungen und Fahrzeuge</t>
  </si>
  <si>
    <t>– Betriebseinrichtungen und Fahrzeuge brutto</t>
  </si>
  <si>
    <t>Total Aktiven</t>
  </si>
  <si>
    <t>Tabelle 8.10</t>
  </si>
  <si>
    <t>Bilanz: Passiven der Versicherer per 31.12.2000</t>
  </si>
  <si>
    <t>Fremdkapital</t>
  </si>
  <si>
    <t>Verbindlichkeiten aus Versicherungsleistungen</t>
  </si>
  <si>
    <t>Verbindlichkeiten bei Versicherten</t>
  </si>
  <si>
    <t>Verbindlichkeiten bei Partnern</t>
  </si>
  <si>
    <t>Verbindlichkeiten bei Rückversicherern</t>
  </si>
  <si>
    <t>Verbindlichkeiten bei der Gemeinsamen Einrichtung KVG</t>
  </si>
  <si>
    <t>Verbindlichkeiten bei anderen Versicherern</t>
  </si>
  <si>
    <t>Uebrige Verbindlichkeiten und passive Rechnungsabgrenzung</t>
  </si>
  <si>
    <t>Rückstellung für unerledigte Versicherungsfälle, Risikoausgleich,</t>
  </si>
  <si>
    <t>nicht versicherungstechn. Rückstellungen, Rücklagen aus Fusionen</t>
  </si>
  <si>
    <t>– Obligatorische Krankenpflegeversicherung</t>
  </si>
  <si>
    <t>– Nicht versicherungstechnische Rückstellungen KVG</t>
  </si>
  <si>
    <t>– Freiwillige Taggeldversicherung nach KVG</t>
  </si>
  <si>
    <t>– Aktive Rückversicherung</t>
  </si>
  <si>
    <t>– Zusatzversicherungen inkl. Taggeld VAG</t>
  </si>
  <si>
    <t>– Nicht versicherungstechnische Rückstellungen VAG</t>
  </si>
  <si>
    <t>– Risikoausgleich</t>
  </si>
  <si>
    <t>– Zweckgebundene Rücklagen aus Fusionen</t>
  </si>
  <si>
    <t>Fonds und Reserven</t>
  </si>
  <si>
    <t>Fonds</t>
  </si>
  <si>
    <t>– Reglementierte Fonds</t>
  </si>
  <si>
    <t>– Immobilien (Renovationen, Umbauten)</t>
  </si>
  <si>
    <t>– EDV-Projekte</t>
  </si>
  <si>
    <t>– Reserven Obligatorische Krankenpflegeversicherung KVG</t>
  </si>
  <si>
    <t>– Aktienkapital</t>
  </si>
  <si>
    <t>– Reserven Taggeldversicherung nach KVG</t>
  </si>
  <si>
    <t>– Reserven Aktive Rückversicherung</t>
  </si>
  <si>
    <t>– Zusatzversicherung VAG, inkl. Taggeld VAG</t>
  </si>
  <si>
    <t>– Einkaufssummen fusionierter Versicherer</t>
  </si>
  <si>
    <t>Total Passiven</t>
  </si>
  <si>
    <t>Tabelle 9.01</t>
  </si>
  <si>
    <t>Gesundheitskosten ausgewählter OECD–Länder in % des BIP 1960 – 1998</t>
  </si>
  <si>
    <t>Land</t>
  </si>
  <si>
    <t>Australien</t>
  </si>
  <si>
    <t/>
  </si>
  <si>
    <t>Belgien</t>
  </si>
  <si>
    <t>Dänemark</t>
  </si>
  <si>
    <t>Deutschland</t>
  </si>
  <si>
    <t>Finnland</t>
  </si>
  <si>
    <t>Frankreich</t>
  </si>
  <si>
    <t>Grossbritannien</t>
  </si>
  <si>
    <t>Italien</t>
  </si>
  <si>
    <t>Japan</t>
  </si>
  <si>
    <t>Niederlande</t>
  </si>
  <si>
    <t>Norwegen</t>
  </si>
  <si>
    <t>Österreich</t>
  </si>
  <si>
    <t>Schweden</t>
  </si>
  <si>
    <t>Spanien</t>
  </si>
  <si>
    <t>USA</t>
  </si>
  <si>
    <t>Quelle: OECD Gesundheitsdaten 2001.</t>
  </si>
  <si>
    <t>Tabelle 9.02</t>
  </si>
  <si>
    <t>Kosten des Gesundheitswesens in der Schweiz nach Direktzahler in Mio. Fr. 1995 - 1999</t>
  </si>
  <si>
    <t>Soziale</t>
  </si>
  <si>
    <t>Andere</t>
  </si>
  <si>
    <t>Privat-</t>
  </si>
  <si>
    <t>Private</t>
  </si>
  <si>
    <t>Total </t>
  </si>
  <si>
    <t>Sozial-</t>
  </si>
  <si>
    <t>private</t>
  </si>
  <si>
    <t>rungen</t>
  </si>
  <si>
    <t>Finanzie-</t>
  </si>
  <si>
    <t>rung KVG</t>
  </si>
  <si>
    <t>VVG</t>
  </si>
  <si>
    <t>Staat</t>
  </si>
  <si>
    <t>Soziale Krankenversicherung KVG</t>
  </si>
  <si>
    <t>Andere Sozialversicherungen</t>
  </si>
  <si>
    <t>Privatversicherungen</t>
  </si>
  <si>
    <t>Private Haushalte</t>
  </si>
  <si>
    <t>Andere private Finanzierung</t>
  </si>
  <si>
    <t>1) Subventionen an die Leistungserbringer (Stationäre Betriebe, etc.) sowie Ausgaben für Verwaltung und Prävention.</t>
  </si>
  <si>
    <t>2) Unfallversicherung UVG, AHV / IV und Militärversicherung.</t>
  </si>
  <si>
    <t>3) Kostenbeteiligungen der Versicherten für Sozial- und Privatversicherung sowie "Out of pocket" der Haushalte.</t>
  </si>
  <si>
    <t>4) Zuwendungen Dritter an nicht-gewinnorientierte Institutionen für Aeltere, Behinderte, Spitex, etc.</t>
  </si>
  <si>
    <t>Quelle: Kosten des Gesundheitswesens; Bundesamt für Statistik.</t>
  </si>
  <si>
    <r>
      <t xml:space="preserve">Staat </t>
    </r>
    <r>
      <rPr>
        <vertAlign val="superscript"/>
        <sz val="11"/>
        <rFont val="Arial"/>
        <family val="2"/>
      </rPr>
      <t>1)</t>
    </r>
  </si>
  <si>
    <r>
      <t xml:space="preserve">halte </t>
    </r>
    <r>
      <rPr>
        <vertAlign val="superscript"/>
        <sz val="11"/>
        <rFont val="Arial"/>
        <family val="2"/>
      </rPr>
      <t>3)</t>
    </r>
  </si>
  <si>
    <r>
      <t>rungen</t>
    </r>
    <r>
      <rPr>
        <vertAlign val="superscript"/>
        <sz val="11"/>
        <rFont val="Arial"/>
        <family val="2"/>
      </rPr>
      <t xml:space="preserve"> 2)</t>
    </r>
  </si>
  <si>
    <r>
      <t xml:space="preserve">rung </t>
    </r>
    <r>
      <rPr>
        <vertAlign val="superscript"/>
        <sz val="11"/>
        <rFont val="Arial"/>
        <family val="2"/>
      </rPr>
      <t>4)</t>
    </r>
  </si>
  <si>
    <t>Tabelle 9.03</t>
  </si>
  <si>
    <t>Kosten des Gesundheitswesens in der Schweiz nach Leistungserbringer in Mio. Fr. 1995 - 1999</t>
  </si>
  <si>
    <t>Sozialme-</t>
  </si>
  <si>
    <t>Detail-</t>
  </si>
  <si>
    <t>Organisati-</t>
  </si>
  <si>
    <t>häuser</t>
  </si>
  <si>
    <t>dizinische</t>
  </si>
  <si>
    <t>Versor-</t>
  </si>
  <si>
    <t>cherer</t>
  </si>
  <si>
    <t>onen ohne</t>
  </si>
  <si>
    <t>Institu-</t>
  </si>
  <si>
    <t>Erwerbs-</t>
  </si>
  <si>
    <t>charakter</t>
  </si>
  <si>
    <t>Krankenhäuser</t>
  </si>
  <si>
    <t>Sozialmedizinische Institutionen</t>
  </si>
  <si>
    <t>Ambulante Versorgung</t>
  </si>
  <si>
    <t>Detailhandel</t>
  </si>
  <si>
    <t>Versicherer</t>
  </si>
  <si>
    <t>Organisationen ohne Erwerbscharakter</t>
  </si>
  <si>
    <t>1) Institutionen für Betagte, Chronischkranke und Behinderte.</t>
  </si>
  <si>
    <t>2) Aerzte, Zahnärzte, Physiotherapeuten, Psychotherapeuten, Spitexdienste, medizinische Labors und andere.</t>
  </si>
  <si>
    <t>3) Apotheken, Drogerien und therapeutische Apparate.</t>
  </si>
  <si>
    <r>
      <t xml:space="preserve">handel </t>
    </r>
    <r>
      <rPr>
        <vertAlign val="superscript"/>
        <sz val="11"/>
        <rFont val="Arial"/>
        <family val="2"/>
      </rPr>
      <t>3)</t>
    </r>
  </si>
  <si>
    <r>
      <t xml:space="preserve">gung </t>
    </r>
    <r>
      <rPr>
        <vertAlign val="superscript"/>
        <sz val="11"/>
        <rFont val="Arial"/>
        <family val="2"/>
      </rPr>
      <t>2)</t>
    </r>
  </si>
  <si>
    <r>
      <t xml:space="preserve">tionen </t>
    </r>
    <r>
      <rPr>
        <vertAlign val="superscript"/>
        <sz val="11"/>
        <rFont val="Arial"/>
        <family val="2"/>
      </rPr>
      <t>1)</t>
    </r>
  </si>
  <si>
    <t>Tabelle 9.04</t>
  </si>
  <si>
    <t>Medikamente</t>
  </si>
  <si>
    <t>Ärztliche</t>
  </si>
  <si>
    <t>Zahnärztliche</t>
  </si>
  <si>
    <t>Spital-</t>
  </si>
  <si>
    <t>Gesundheits-</t>
  </si>
  <si>
    <t>Totalindex</t>
  </si>
  <si>
    <t>leistungen</t>
  </si>
  <si>
    <t>plege Total</t>
  </si>
  <si>
    <t>(LIK)</t>
  </si>
  <si>
    <t>Ärztliche Leistungen</t>
  </si>
  <si>
    <t>Zahnärztliche Leistungen</t>
  </si>
  <si>
    <t>Spitalleistungen</t>
  </si>
  <si>
    <t>Gesundheitspflege Total</t>
  </si>
  <si>
    <t>Totalindex (LIK)</t>
  </si>
  <si>
    <t>1) Indizes auf der Basis Jahresdurchschnitt 1985=100; Quelle: BFS, Sektion Preise und Verbrauch.</t>
  </si>
  <si>
    <r>
      <t xml:space="preserve">Entwicklung der Preisindizes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für Gesundheitspflege 1985 - 2000</t>
    </r>
  </si>
  <si>
    <t>Tabelle 9.05</t>
  </si>
  <si>
    <t>Vorjahresveränderung in % der Preisindizes für Gesundheitspflege 1986 - 2000</t>
  </si>
  <si>
    <r>
      <t xml:space="preserve">quote </t>
    </r>
    <r>
      <rPr>
        <vertAlign val="superscript"/>
        <sz val="11"/>
        <rFont val="Arial"/>
        <family val="2"/>
      </rPr>
      <t>3)</t>
    </r>
  </si>
  <si>
    <r>
      <t xml:space="preserve">Person </t>
    </r>
    <r>
      <rPr>
        <vertAlign val="superscript"/>
        <sz val="11"/>
        <rFont val="Arial"/>
        <family val="2"/>
      </rPr>
      <t>2)</t>
    </r>
  </si>
  <si>
    <t>Total</t>
  </si>
  <si>
    <r>
      <t xml:space="preserve">Jahr </t>
    </r>
    <r>
      <rPr>
        <vertAlign val="superscript"/>
        <sz val="11"/>
        <rFont val="Arial"/>
        <family val="2"/>
      </rPr>
      <t>2)</t>
    </r>
  </si>
  <si>
    <t>1 – 5'000</t>
  </si>
  <si>
    <t>5'001 –</t>
  </si>
  <si>
    <t>10'001 –</t>
  </si>
  <si>
    <t xml:space="preserve">50'001 – </t>
  </si>
  <si>
    <t xml:space="preserve">100'001 – </t>
  </si>
  <si>
    <t>mehr als</t>
  </si>
  <si>
    <t>Veränd.</t>
  </si>
  <si>
    <t>gegenüb.</t>
  </si>
  <si>
    <t>Vorjahr</t>
  </si>
  <si>
    <t>1) Gemäss Versichertenbestand OKP am Jahresende.</t>
  </si>
  <si>
    <t>2) 1994 und 1995: Krankenpflegegrundversicherung KUVG.</t>
  </si>
  <si>
    <t>Männer</t>
  </si>
  <si>
    <t>Frauen</t>
  </si>
  <si>
    <t>Erwachsene</t>
  </si>
  <si>
    <t>1) 1994 und 1995: Krankenpflegegrundversicherung KUVG.</t>
  </si>
  <si>
    <t>2) Personen, die das 18. Altersjahr noch nicht vollendet haben (vor 1996: das 16. Altersjahr).</t>
  </si>
  <si>
    <r>
      <t xml:space="preserve">Jahr </t>
    </r>
    <r>
      <rPr>
        <vertAlign val="superscript"/>
        <sz val="11"/>
        <rFont val="Arial"/>
        <family val="2"/>
      </rPr>
      <t>1)</t>
    </r>
  </si>
  <si>
    <r>
      <t xml:space="preserve">Kinder </t>
    </r>
    <r>
      <rPr>
        <vertAlign val="superscript"/>
        <sz val="11"/>
        <rFont val="Arial"/>
        <family val="2"/>
      </rPr>
      <t>2)</t>
    </r>
  </si>
  <si>
    <t>Tabelle 1.02</t>
  </si>
  <si>
    <t>Versichertenbestand nach Geschlecht / Kinder 1994 - 2000</t>
  </si>
  <si>
    <t>in %</t>
  </si>
  <si>
    <t>Datenstand: Oktober 2001</t>
  </si>
  <si>
    <t>Tabelle 1.01</t>
  </si>
  <si>
    <r>
      <t xml:space="preserve">Anzahl Versicherer OKP nach Grösse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1994 - 2000</t>
    </r>
  </si>
  <si>
    <t>Tabelle 1.03</t>
  </si>
  <si>
    <t>Versichertenbestand nach Wohnkanton per 31.12.2000</t>
  </si>
  <si>
    <t>Kanton</t>
  </si>
  <si>
    <t>Kinder</t>
  </si>
  <si>
    <t>Versiche-</t>
  </si>
  <si>
    <t>rungs-</t>
  </si>
  <si>
    <r>
      <t xml:space="preserve">dichte </t>
    </r>
    <r>
      <rPr>
        <vertAlign val="superscript"/>
        <sz val="11"/>
        <rFont val="Arial"/>
        <family val="2"/>
      </rPr>
      <t>1)</t>
    </r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</si>
  <si>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</si>
  <si>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</si>
  <si>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</si>
  <si>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</si>
  <si>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</si>
  <si>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</si>
  <si>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</si>
  <si>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</si>
  <si>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</si>
  <si>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</si>
  <si>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</si>
  <si>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</si>
  <si>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</si>
  <si>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</si>
  <si>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</si>
  <si>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</si>
  <si>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</si>
  <si>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</si>
  <si>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</si>
  <si>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</si>
  <si>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</si>
  <si>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</si>
  <si>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</si>
  <si>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</si>
  <si>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</si>
  <si>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</si>
  <si>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Schweiz</t>
  </si>
  <si>
    <r>
      <t xml:space="preserve">Ausland </t>
    </r>
    <r>
      <rPr>
        <vertAlign val="superscript"/>
        <sz val="11"/>
        <rFont val="Arial"/>
        <family val="2"/>
      </rPr>
      <t>2)</t>
    </r>
  </si>
  <si>
    <t>–</t>
  </si>
  <si>
    <t>unbekannt</t>
  </si>
  <si>
    <t>1) Versicherte in % der mittleren Wohnbevölkerung 2000.</t>
  </si>
  <si>
    <t>2) Personen mit Wohnsitz/Aufenthalt im Ausland (vgl. Art. 3, 4 und 5 KVV).</t>
  </si>
  <si>
    <t>Tabelle 1.04</t>
  </si>
  <si>
    <t>Versichertenbestand nach Alter und Geschlecht per 31.12.2000</t>
  </si>
  <si>
    <t>Altersklassen</t>
  </si>
  <si>
    <t>männlich</t>
  </si>
  <si>
    <t>weiblich</t>
  </si>
  <si>
    <t>Anzahl</t>
  </si>
  <si>
    <t>Anteil am</t>
  </si>
  <si>
    <t>Versicherte</t>
  </si>
  <si>
    <t>Gesamt-</t>
  </si>
  <si>
    <t>total in %</t>
  </si>
  <si>
    <t xml:space="preserve">  0 - 5</t>
  </si>
  <si>
    <t xml:space="preserve">  6 - 10</t>
  </si>
  <si>
    <t>11 - 15</t>
  </si>
  <si>
    <t>16 - 18</t>
  </si>
  <si>
    <t>Total 0 - 18</t>
  </si>
  <si>
    <t>19 - 20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</si>
  <si>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</si>
  <si>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</si>
  <si>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</si>
  <si>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</si>
  <si>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</si>
  <si>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</si>
  <si>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</si>
  <si>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</si>
  <si>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</si>
  <si>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Total 19 - 65</t>
  </si>
  <si>
    <t>66 - 70</t>
  </si>
  <si>
    <t>71 - 75</t>
  </si>
  <si>
    <t>76 - 80</t>
  </si>
  <si>
    <t>81 - 85</t>
  </si>
  <si>
    <t>86 - 90</t>
  </si>
  <si>
    <t>91 - 95</t>
  </si>
  <si>
    <t>96 - 100</t>
  </si>
  <si>
    <t>&gt; 100</t>
  </si>
  <si>
    <t>Total 66 u. mehr</t>
  </si>
  <si>
    <t>Tabelle 1.05</t>
  </si>
  <si>
    <t>Versichertenbestand nach Versicherungsform 1994 - 2000</t>
  </si>
  <si>
    <t>Ordentl.</t>
  </si>
  <si>
    <t>Wählbare</t>
  </si>
  <si>
    <t>BONUS-</t>
  </si>
  <si>
    <t>Einge-</t>
  </si>
  <si>
    <t xml:space="preserve">  Jahres-</t>
  </si>
  <si>
    <t xml:space="preserve"> Jahres-</t>
  </si>
  <si>
    <t>schränk-</t>
  </si>
  <si>
    <t>franchise</t>
  </si>
  <si>
    <t>franchisen</t>
  </si>
  <si>
    <t>rung</t>
  </si>
  <si>
    <t>te Wahl</t>
  </si>
  <si>
    <t xml:space="preserve"> (z.B. HMO)</t>
  </si>
  <si>
    <t>Tabelle 1.06</t>
  </si>
  <si>
    <t>Versichertenbestand nach Versicherungsform und Geschlecht / Kinder per 31.12.2000</t>
  </si>
  <si>
    <t>Versicherungsform</t>
  </si>
  <si>
    <t>Ordentliche Jahres-</t>
  </si>
  <si>
    <t>Wählbare Jahres-</t>
  </si>
  <si>
    <t>BONUS-Versi-</t>
  </si>
  <si>
    <t>cherung</t>
  </si>
  <si>
    <t>Eingeschränkte</t>
  </si>
  <si>
    <t>Wahl (z.B. HMO)</t>
  </si>
  <si>
    <t>Tabelle 1.07</t>
  </si>
  <si>
    <t>Erkrankte, Spitaleinweisungen und Spitaltage 1994 – 2000</t>
  </si>
  <si>
    <t>Jahr</t>
  </si>
  <si>
    <r>
      <t xml:space="preserve">Erkrankte </t>
    </r>
    <r>
      <rPr>
        <vertAlign val="superscript"/>
        <sz val="11"/>
        <rFont val="Arial"/>
        <family val="2"/>
      </rPr>
      <t>1)</t>
    </r>
  </si>
  <si>
    <t>Einweisun-</t>
  </si>
  <si>
    <r>
      <t>Spitaltage</t>
    </r>
    <r>
      <rPr>
        <vertAlign val="superscript"/>
        <sz val="11"/>
        <rFont val="Arial"/>
        <family val="2"/>
      </rPr>
      <t xml:space="preserve"> 2)</t>
    </r>
  </si>
  <si>
    <r>
      <t xml:space="preserve">gen </t>
    </r>
    <r>
      <rPr>
        <vertAlign val="superscript"/>
        <sz val="11"/>
        <rFont val="Arial"/>
        <family val="2"/>
      </rPr>
      <t>2)</t>
    </r>
  </si>
  <si>
    <t>1) Anzahl versicherte Personen, welche im Berichtsjahr mindestens einmal ambulante oder stationäre Kosten verursacht haben.</t>
  </si>
  <si>
    <t>2) Die Zeitreihen der Einweisungen und besonders der Spitaltage ins/im Spital stationär sind von beschränkter Aussagekraft; der</t>
  </si>
  <si>
    <t>Grund liegt darin, dass vor 1999 nicht von allen Versicherern die Einweisungen und Tage in Pflegeheime(n) vollständig ausge-</t>
  </si>
  <si>
    <t>schieden werden konnten. So ist insbesondere auch die starke Abnahme der Spitaltage zwischen 1998 und 1999 auf diese</t>
  </si>
  <si>
    <t>"Nicht-mehr-Berücksichtigung" von Pflegeheimtagen durch grosse Versicherer zurückzuführen und darf somit nicht als echte</t>
  </si>
  <si>
    <t>Abnahme der Spitaltage im Spital stationär fehlinterpretiert werden.</t>
  </si>
  <si>
    <t>Tabelle 1.08</t>
  </si>
  <si>
    <t>Erkrankte, Spitaleinweisungen und Spitaltage nach Geschlecht / Kinder 2000</t>
  </si>
  <si>
    <t>Merkmal</t>
  </si>
  <si>
    <r>
      <t>Erkrankte</t>
    </r>
    <r>
      <rPr>
        <vertAlign val="superscript"/>
        <sz val="11"/>
        <rFont val="Arial"/>
        <family val="2"/>
      </rPr>
      <t>1</t>
    </r>
  </si>
  <si>
    <t>Erkrankte je 100 Versicherte</t>
  </si>
  <si>
    <r>
      <t>Einweisungen</t>
    </r>
    <r>
      <rPr>
        <vertAlign val="superscript"/>
        <sz val="11"/>
        <rFont val="Arial"/>
        <family val="2"/>
      </rPr>
      <t>2</t>
    </r>
  </si>
  <si>
    <t>davon Mutterschaft</t>
  </si>
  <si>
    <t>-</t>
  </si>
  <si>
    <t>Einweisungen je 100 Versicherte</t>
  </si>
  <si>
    <r>
      <t>Spitaltage</t>
    </r>
    <r>
      <rPr>
        <vertAlign val="superscript"/>
        <sz val="11"/>
        <rFont val="Arial"/>
        <family val="2"/>
      </rPr>
      <t>2</t>
    </r>
  </si>
  <si>
    <t>Spitaltage je 100 Versicherte</t>
  </si>
  <si>
    <t>Spitaltage je Einweisung</t>
  </si>
  <si>
    <t>2) Einweisungen und Spitaltage ins/im Spital stationär.</t>
  </si>
  <si>
    <t>Tabelle 1.09</t>
  </si>
  <si>
    <t>Prämiensoll in Fr. nach Versicherungsform 1994 - 2000</t>
  </si>
  <si>
    <t>Ordentliche</t>
  </si>
  <si>
    <t>1) Der Wechsel auf das Subventionierungssystem mit individueller Prämienverbilligung unter dem KVG führte technisch zu einem</t>
  </si>
  <si>
    <t>relativ höheren Prämiensoll der Versicherer; dieser Effekt ist beim Anstieg des Prämiensolls von 1995 auf 1996 zu berücksichtigen.</t>
  </si>
  <si>
    <t>Tabelle 1.10</t>
  </si>
  <si>
    <t>Prämiensoll in Fr. je versicherte Person nach Versicherungsform 1994 - 2000</t>
  </si>
  <si>
    <t>1) Vgl. Fussnote 1) von Tabelle 1.09.</t>
  </si>
  <si>
    <t>Tabelle 1.11</t>
  </si>
  <si>
    <t>Prämiensoll in Fr. nach Versicherungsform und Geschlecht / Kinder 2000</t>
  </si>
  <si>
    <t>Tabelle 1.12</t>
  </si>
  <si>
    <t>Prämiensoll in Fr. je versicherte Person nach Versicherungsform und Geschlecht / Kinder 2000</t>
  </si>
  <si>
    <t>Abweichung</t>
  </si>
  <si>
    <t>vom Gesamt-</t>
  </si>
  <si>
    <t>durchschnitt</t>
  </si>
  <si>
    <t>in Fr.</t>
  </si>
  <si>
    <t>Tabelle 1.13</t>
  </si>
  <si>
    <t>Leistungen (brutto) in Fr. nach Versicherungsform 1994 - 2000</t>
  </si>
  <si>
    <t>Tabelle 1.14</t>
  </si>
  <si>
    <t>Leistungen (brutto) in Fr. je versicherte Person nach Versicherungsform 1994 - 2000</t>
  </si>
  <si>
    <t>Tabelle 1.15</t>
  </si>
  <si>
    <t>Ambulante</t>
  </si>
  <si>
    <t>Stationäre</t>
  </si>
  <si>
    <t>Leistungen</t>
  </si>
  <si>
    <t>Behandlung</t>
  </si>
  <si>
    <t>1) Vgl. Tabelle 1.16; als stationäre Kosten gelten die Kategorien "Spital stationär", "Pflegeheime" und "übrige Leistungen sta-</t>
  </si>
  <si>
    <t>tionär", als ambulante Kosten alle übrigen Kategorien.</t>
  </si>
  <si>
    <t>2) Werte 1994 - 1997 teilweise geschätzt, Werte 1999 mit Datenstand Oktober 2001 revidert.</t>
  </si>
  <si>
    <t>Leistungen in Fr. nach Kostengruppen 1999 und 2000 (revidierte Daten für 1999)</t>
  </si>
  <si>
    <t>Kostengruppe</t>
  </si>
  <si>
    <t>Arzt ambulant</t>
  </si>
  <si>
    <t>Spital stationär</t>
  </si>
  <si>
    <t>Spital ambulant</t>
  </si>
  <si>
    <t>Medikamente Arzt</t>
  </si>
  <si>
    <t>Medikamente Apotheke</t>
  </si>
  <si>
    <t>Pflegeheim</t>
  </si>
  <si>
    <t>Spitex</t>
  </si>
  <si>
    <t>Physiotherapeut</t>
  </si>
  <si>
    <t>Labor</t>
  </si>
  <si>
    <t>Chiropraktor</t>
  </si>
  <si>
    <t>Mittel und Gegenstände</t>
  </si>
  <si>
    <t>Betriebsbeiträge an HMO's</t>
  </si>
  <si>
    <t>Uebrige Leistungen ambulant</t>
  </si>
  <si>
    <t>Uebrige Leistungen stationär</t>
  </si>
  <si>
    <t>Leistungen Total</t>
  </si>
  <si>
    <r>
      <t xml:space="preserve">Leistungen (brutto) in Fr. nach Kostengruppen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1994 - 2000</t>
    </r>
  </si>
  <si>
    <t>Tabelle 1.16</t>
  </si>
  <si>
    <t>Leistungen (brutto) in Fr. nach Kostengruppen und Geschlecht / Kinder 2000</t>
  </si>
  <si>
    <t>Kostengruppen</t>
  </si>
  <si>
    <r>
      <t xml:space="preserve">Betriebsbeiträge an HMO's </t>
    </r>
    <r>
      <rPr>
        <vertAlign val="superscript"/>
        <sz val="11"/>
        <rFont val="Arial"/>
        <family val="2"/>
      </rPr>
      <t>1)</t>
    </r>
  </si>
  <si>
    <t>Übrige Leistungen ambulant</t>
  </si>
  <si>
    <t>Übrige Leistungen stationär</t>
  </si>
  <si>
    <t>davon Leistungen Mutterschaft</t>
  </si>
  <si>
    <t>1) Sofern keine Aufteilung nach den anderen aufgeführten Kostengruppen möglich war.</t>
  </si>
  <si>
    <t>Tabelle 1.17</t>
  </si>
  <si>
    <t>1) Vgl. Fussnoten 1) und 2) von Tabelle 1.15.</t>
  </si>
  <si>
    <r>
      <t xml:space="preserve">Leistungen (brutto) in Fr. je versicherte Person nach Kostengruppen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1994 - 2000</t>
    </r>
  </si>
  <si>
    <t>Tabelle 1.18</t>
  </si>
  <si>
    <t>Leistungen (brutto) in Fr. je versicherte Person nach Kostengruppen und Geschlecht / Kinder 2000</t>
  </si>
  <si>
    <t>1999</t>
  </si>
  <si>
    <r>
      <t xml:space="preserve">Vorjahr </t>
    </r>
    <r>
      <rPr>
        <vertAlign val="superscript"/>
        <sz val="11"/>
        <rFont val="Arial"/>
        <family val="2"/>
      </rPr>
      <t>2)</t>
    </r>
  </si>
  <si>
    <t>(Werte revidiert</t>
  </si>
  <si>
    <t>am 22.10.01)</t>
  </si>
  <si>
    <t>2) Die Werte für 1999 wurden mit Datenstand Oktober 2001 revidiert.</t>
  </si>
  <si>
    <t>Tabelle 1.19</t>
  </si>
  <si>
    <t>Kostenbeteiligung der Versicherten in Fr. nach Versicherungsform 1994 - 2000</t>
  </si>
  <si>
    <t>Tabelle 1.20</t>
  </si>
  <si>
    <t>Kostenbeteiligung je versicherte Person in Fr. nach Versicherungsform 1994 - 2000</t>
  </si>
  <si>
    <t>Tabelle 1.21</t>
  </si>
  <si>
    <r>
      <t xml:space="preserve">Bezahlte Leistungen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Fr. nach Versicherungsform 1994 - 2000</t>
    </r>
  </si>
  <si>
    <t>1) Bezahlte Leistungen der Versicherer = Leistungen (brutto) der Versicherer minus Kostenbeteiligungen der Versicherten.</t>
  </si>
  <si>
    <t>Tabelle 1.22</t>
  </si>
  <si>
    <r>
      <t xml:space="preserve">Bezahlte Leistungen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Fr. je versicherte Person nach Versicherungsform 1994 - 2000</t>
    </r>
  </si>
  <si>
    <t>Tabelle 1.23</t>
  </si>
  <si>
    <t>Verwaltungsaufwand / Abschreibungen in Fr. nach Versicherungsform 1994 - 2000</t>
  </si>
  <si>
    <t>In Prozent</t>
  </si>
  <si>
    <t>der Gesamt-</t>
  </si>
  <si>
    <r>
      <t xml:space="preserve">ausgaben </t>
    </r>
    <r>
      <rPr>
        <vertAlign val="superscript"/>
        <sz val="11"/>
        <rFont val="Arial"/>
        <family val="2"/>
      </rPr>
      <t>1)</t>
    </r>
  </si>
  <si>
    <t>1) Gesamtausgaben = Total des Versicherungs- und Betriebsaufwands.</t>
  </si>
  <si>
    <t>Tabelle 1.24</t>
  </si>
  <si>
    <t>Verwaltungsaufwand / Abschreibungen in Fr. je versicherte Person nach Versicherungsform 1994 - 2000</t>
  </si>
  <si>
    <t>Tabelle 1.25</t>
  </si>
  <si>
    <t>Gesamtbetriebsergebnis in Fr. nach Versicherungsform 1994 - 2000</t>
  </si>
  <si>
    <t>1) Schätzungen für die Jahre 1994 und 1995.</t>
  </si>
  <si>
    <t>Tabelle 1.26</t>
  </si>
  <si>
    <t>Gesamtbetriebsergebnis in Fr. je versicherte Person nach Versicherungsform 1994 - 2000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</si>
</sst>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Fr&quot;\ #,##0;\-&quot;Fr&quot;\ #,##0"/>
    <numFmt numFmtId="173" formatCode="&quot;Fr&quot;\ #,##0;[Red]\-&quot;Fr&quot;\ #,##0"/>
    <numFmt numFmtId="174" formatCode="&quot;Fr&quot;\ #,##0.00;\-&quot;Fr&quot;\ #,##0.00"/>
    <numFmt numFmtId="175" formatCode="&quot;Fr&quot;\ #,##0.00;[Red]\-&quot;Fr&quot;\ #,##0.00"/>
    <numFmt numFmtId="176" formatCode="0.0"/>
    <numFmt numFmtId="177" formatCode="0.0%"/>
    <numFmt numFmtId="178" formatCode="#,##0.0"/>
    <numFmt numFmtId="179" formatCode="0.0000"/>
    <numFmt numFmtId="180" formatCode="_-* #,##0_-;\-* #,##0_-;_-* &quot;-&quot;??_-;_-@_-"/>
    <numFmt numFmtId="181" formatCode="0.000000000000000%"/>
    <numFmt numFmtId="182" formatCode="#,##0."/>
    <numFmt numFmtId="183" formatCode="&quot;Vrai&quot;;&quot;Vrai&quot;;&quot;Faux&quot;"/>
    <numFmt numFmtId="184" formatCode="&quot;Actif&quot;;&quot;Actif&quot;;&quot;Inactif&quot;"/>
    <numFmt numFmtId="185" formatCode="#,##0&quot; F&quot;;\-#,##0&quot; F&quot;"/>
    <numFmt numFmtId="186" formatCode="#,##0&quot; F&quot;;[Red]\-#,##0&quot; F&quot;"/>
    <numFmt numFmtId="187" formatCode="#,##0.00&quot; F&quot;;\-#,##0.00&quot; F&quot;"/>
    <numFmt numFmtId="188" formatCode="#,##0.00&quot; F&quot;;[Red]\-#,##0.00&quot; F&quot;"/>
    <numFmt numFmtId="189" formatCode="_-* #,##0&quot; F&quot;_-;\-* #,##0&quot; F&quot;_-;_-* &quot;-&quot;&quot; F&quot;_-;_-@_-"/>
    <numFmt numFmtId="190" formatCode="_-* #,##0_ _F_-;\-* #,##0_ _F_-;_-* &quot;-&quot;_ _F_-;_-@_-"/>
    <numFmt numFmtId="191" formatCode="_-* #,##0.00&quot; F&quot;_-;\-* #,##0.00&quot; F&quot;_-;_-* &quot;-&quot;??&quot; F&quot;_-;_-@_-"/>
    <numFmt numFmtId="192" formatCode="_-* #,##0.00_ _F_-;\-* #,##0.00_ _F_-;_-* &quot;-&quot;??_ _F_-;_-@_-"/>
    <numFmt numFmtId="193" formatCode="#,##0.0\ \ "/>
    <numFmt numFmtId="194" formatCode="##,#0\,0"/>
    <numFmt numFmtId="195" formatCode="0.0\ "/>
    <numFmt numFmtId="196" formatCode="#,##0.0\ "/>
    <numFmt numFmtId="197" formatCode="#,##0.0%"/>
  </numFmts>
  <fonts count="30">
    <font>
      <sz val="10"/>
      <name val="55 Helvetica Roma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55 Helvetica Roman"/>
      <family val="0"/>
    </font>
    <font>
      <u val="single"/>
      <sz val="7.5"/>
      <color indexed="36"/>
      <name val="55 Helvetica Roman"/>
      <family val="0"/>
    </font>
    <font>
      <u val="single"/>
      <sz val="7.5"/>
      <color indexed="12"/>
      <name val="55 Helvetica Roman"/>
      <family val="0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Tms Rmn"/>
      <family val="0"/>
    </font>
    <font>
      <b/>
      <i/>
      <sz val="22"/>
      <name val="Arial"/>
      <family val="2"/>
    </font>
    <font>
      <b/>
      <i/>
      <sz val="18"/>
      <name val="Arial"/>
      <family val="2"/>
    </font>
    <font>
      <i/>
      <sz val="12"/>
      <name val="55 Helvetica Roman"/>
      <family val="0"/>
    </font>
    <font>
      <b/>
      <i/>
      <sz val="12"/>
      <name val="Arial"/>
      <family val="2"/>
    </font>
    <font>
      <sz val="12"/>
      <name val="55 Helvetica Roman"/>
      <family val="0"/>
    </font>
    <font>
      <b/>
      <sz val="20"/>
      <name val="55 Helvetica Roman"/>
      <family val="0"/>
    </font>
    <font>
      <i/>
      <sz val="11"/>
      <name val="55 Helvetica Roman"/>
      <family val="0"/>
    </font>
    <font>
      <sz val="12"/>
      <color indexed="8"/>
      <name val="Arial"/>
      <family val="2"/>
    </font>
    <font>
      <b/>
      <sz val="8"/>
      <name val="55 Helvetica Roman"/>
      <family val="2"/>
    </font>
  </fonts>
  <fills count="8">
    <fill>
      <patternFill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2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right" vertical="top"/>
    </xf>
    <xf numFmtId="0" fontId="8" fillId="4" borderId="2" xfId="0" applyFont="1" applyFill="1" applyBorder="1" applyAlignment="1">
      <alignment horizontal="right" vertical="top"/>
    </xf>
    <xf numFmtId="0" fontId="8" fillId="2" borderId="3" xfId="0" applyFont="1" applyFill="1" applyBorder="1" applyAlignment="1" quotePrefix="1">
      <alignment horizontal="left"/>
    </xf>
    <xf numFmtId="3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 quotePrefix="1">
      <alignment horizontal="right"/>
    </xf>
    <xf numFmtId="3" fontId="8" fillId="4" borderId="3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8" fillId="2" borderId="4" xfId="0" applyFont="1" applyFill="1" applyBorder="1" applyAlignment="1" quotePrefix="1">
      <alignment horizontal="left"/>
    </xf>
    <xf numFmtId="3" fontId="8" fillId="3" borderId="4" xfId="0" applyNumberFormat="1" applyFont="1" applyFill="1" applyBorder="1" applyAlignment="1">
      <alignment horizontal="right"/>
    </xf>
    <xf numFmtId="0" fontId="8" fillId="2" borderId="4" xfId="0" applyFont="1" applyFill="1" applyBorder="1" applyAlignment="1" quotePrefix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 vertical="top"/>
    </xf>
    <xf numFmtId="176" fontId="8" fillId="0" borderId="5" xfId="0" applyNumberFormat="1" applyFont="1" applyBorder="1" applyAlignment="1">
      <alignment horizontal="right" vertical="top"/>
    </xf>
    <xf numFmtId="0" fontId="1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right"/>
    </xf>
    <xf numFmtId="3" fontId="8" fillId="5" borderId="0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right" vertical="top"/>
    </xf>
    <xf numFmtId="3" fontId="8" fillId="5" borderId="2" xfId="0" applyNumberFormat="1" applyFont="1" applyFill="1" applyBorder="1" applyAlignment="1">
      <alignment horizontal="right" vertical="top"/>
    </xf>
    <xf numFmtId="0" fontId="8" fillId="5" borderId="3" xfId="0" applyFont="1" applyFill="1" applyBorder="1" applyAlignment="1" quotePrefix="1">
      <alignment horizontal="left"/>
    </xf>
    <xf numFmtId="3" fontId="8" fillId="5" borderId="3" xfId="0" applyNumberFormat="1" applyFont="1" applyFill="1" applyBorder="1" applyAlignment="1">
      <alignment horizontal="right"/>
    </xf>
    <xf numFmtId="0" fontId="8" fillId="5" borderId="4" xfId="0" applyFont="1" applyFill="1" applyBorder="1" applyAlignment="1" quotePrefix="1">
      <alignment horizontal="left"/>
    </xf>
    <xf numFmtId="3" fontId="8" fillId="4" borderId="4" xfId="0" applyNumberFormat="1" applyFont="1" applyFill="1" applyBorder="1" applyAlignment="1">
      <alignment/>
    </xf>
    <xf numFmtId="3" fontId="8" fillId="5" borderId="4" xfId="0" applyNumberFormat="1" applyFont="1" applyFill="1" applyBorder="1" applyAlignment="1">
      <alignment horizontal="right"/>
    </xf>
    <xf numFmtId="176" fontId="8" fillId="5" borderId="3" xfId="0" applyNumberFormat="1" applyFont="1" applyFill="1" applyBorder="1" applyAlignment="1">
      <alignment horizontal="right"/>
    </xf>
    <xf numFmtId="176" fontId="8" fillId="5" borderId="4" xfId="0" applyNumberFormat="1" applyFont="1" applyFill="1" applyBorder="1" applyAlignment="1">
      <alignment horizontal="right"/>
    </xf>
    <xf numFmtId="0" fontId="8" fillId="5" borderId="0" xfId="0" applyFont="1" applyFill="1" applyBorder="1" applyAlignment="1" quotePrefix="1">
      <alignment horizontal="left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horizontal="right" vertical="center"/>
    </xf>
    <xf numFmtId="176" fontId="8" fillId="5" borderId="0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 quotePrefix="1">
      <alignment horizontal="right"/>
    </xf>
    <xf numFmtId="176" fontId="8" fillId="2" borderId="4" xfId="0" applyNumberFormat="1" applyFont="1" applyFill="1" applyBorder="1" applyAlignment="1" quotePrefix="1">
      <alignment horizontal="right"/>
    </xf>
    <xf numFmtId="0" fontId="8" fillId="2" borderId="0" xfId="0" applyFont="1" applyFill="1" applyBorder="1" applyAlignment="1" quotePrefix="1">
      <alignment horizontal="left" vertical="center"/>
    </xf>
    <xf numFmtId="3" fontId="8" fillId="3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 quotePrefix="1">
      <alignment horizontal="right" vertical="center"/>
    </xf>
    <xf numFmtId="176" fontId="8" fillId="2" borderId="0" xfId="0" applyNumberFormat="1" applyFont="1" applyFill="1" applyBorder="1" applyAlignment="1" quotePrefix="1">
      <alignment horizontal="right" vertical="center"/>
    </xf>
    <xf numFmtId="0" fontId="8" fillId="5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left"/>
    </xf>
    <xf numFmtId="3" fontId="8" fillId="5" borderId="3" xfId="0" applyNumberFormat="1" applyFont="1" applyFill="1" applyBorder="1" applyAlignment="1">
      <alignment/>
    </xf>
    <xf numFmtId="176" fontId="8" fillId="4" borderId="3" xfId="0" applyNumberFormat="1" applyFont="1" applyFill="1" applyBorder="1" applyAlignment="1">
      <alignment/>
    </xf>
    <xf numFmtId="0" fontId="8" fillId="5" borderId="4" xfId="0" applyFont="1" applyFill="1" applyBorder="1" applyAlignment="1">
      <alignment horizontal="left"/>
    </xf>
    <xf numFmtId="3" fontId="8" fillId="5" borderId="4" xfId="0" applyNumberFormat="1" applyFont="1" applyFill="1" applyBorder="1" applyAlignment="1">
      <alignment/>
    </xf>
    <xf numFmtId="176" fontId="8" fillId="4" borderId="4" xfId="0" applyNumberFormat="1" applyFont="1" applyFill="1" applyBorder="1" applyAlignment="1">
      <alignment/>
    </xf>
    <xf numFmtId="0" fontId="8" fillId="5" borderId="4" xfId="0" applyFont="1" applyFill="1" applyBorder="1" applyAlignment="1">
      <alignment horizontal="left" vertical="center"/>
    </xf>
    <xf numFmtId="3" fontId="8" fillId="4" borderId="4" xfId="0" applyNumberFormat="1" applyFont="1" applyFill="1" applyBorder="1" applyAlignment="1">
      <alignment vertical="center"/>
    </xf>
    <xf numFmtId="3" fontId="8" fillId="5" borderId="4" xfId="0" applyNumberFormat="1" applyFont="1" applyFill="1" applyBorder="1" applyAlignment="1">
      <alignment vertical="center"/>
    </xf>
    <xf numFmtId="176" fontId="8" fillId="4" borderId="4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176" fontId="8" fillId="5" borderId="3" xfId="0" applyNumberFormat="1" applyFont="1" applyFill="1" applyBorder="1" applyAlignment="1">
      <alignment/>
    </xf>
    <xf numFmtId="16" fontId="8" fillId="5" borderId="4" xfId="0" applyNumberFormat="1" applyFont="1" applyFill="1" applyBorder="1" applyAlignment="1">
      <alignment horizontal="left"/>
    </xf>
    <xf numFmtId="176" fontId="8" fillId="5" borderId="4" xfId="0" applyNumberFormat="1" applyFont="1" applyFill="1" applyBorder="1" applyAlignment="1">
      <alignment/>
    </xf>
    <xf numFmtId="176" fontId="8" fillId="5" borderId="4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3" fontId="8" fillId="4" borderId="6" xfId="0" applyNumberFormat="1" applyFont="1" applyFill="1" applyBorder="1" applyAlignment="1">
      <alignment vertical="center"/>
    </xf>
    <xf numFmtId="176" fontId="8" fillId="5" borderId="6" xfId="0" applyNumberFormat="1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8" fillId="5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right"/>
    </xf>
    <xf numFmtId="0" fontId="8" fillId="5" borderId="0" xfId="0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3" fontId="8" fillId="5" borderId="0" xfId="0" applyNumberFormat="1" applyFont="1" applyFill="1" applyBorder="1" applyAlignment="1">
      <alignment/>
    </xf>
    <xf numFmtId="176" fontId="8" fillId="4" borderId="0" xfId="0" applyNumberFormat="1" applyFont="1" applyFill="1" applyBorder="1" applyAlignment="1">
      <alignment/>
    </xf>
    <xf numFmtId="176" fontId="8" fillId="5" borderId="0" xfId="0" applyNumberFormat="1" applyFont="1" applyFill="1" applyBorder="1" applyAlignment="1">
      <alignment/>
    </xf>
    <xf numFmtId="0" fontId="8" fillId="5" borderId="7" xfId="0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3" fontId="10" fillId="5" borderId="7" xfId="0" applyNumberFormat="1" applyFont="1" applyFill="1" applyBorder="1" applyAlignment="1">
      <alignment/>
    </xf>
    <xf numFmtId="176" fontId="10" fillId="4" borderId="7" xfId="0" applyNumberFormat="1" applyFont="1" applyFill="1" applyBorder="1" applyAlignment="1">
      <alignment/>
    </xf>
    <xf numFmtId="176" fontId="8" fillId="5" borderId="7" xfId="0" applyNumberFormat="1" applyFont="1" applyFill="1" applyBorder="1" applyAlignment="1">
      <alignment/>
    </xf>
    <xf numFmtId="0" fontId="8" fillId="5" borderId="7" xfId="0" applyFont="1" applyFill="1" applyBorder="1" applyAlignment="1">
      <alignment vertical="top"/>
    </xf>
    <xf numFmtId="3" fontId="8" fillId="4" borderId="7" xfId="0" applyNumberFormat="1" applyFont="1" applyFill="1" applyBorder="1" applyAlignment="1">
      <alignment/>
    </xf>
    <xf numFmtId="3" fontId="8" fillId="5" borderId="7" xfId="0" applyNumberFormat="1" applyFont="1" applyFill="1" applyBorder="1" applyAlignment="1">
      <alignment/>
    </xf>
    <xf numFmtId="176" fontId="8" fillId="4" borderId="7" xfId="0" applyNumberFormat="1" applyFont="1" applyFill="1" applyBorder="1" applyAlignment="1">
      <alignment/>
    </xf>
    <xf numFmtId="0" fontId="8" fillId="5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176" fontId="8" fillId="5" borderId="0" xfId="0" applyNumberFormat="1" applyFont="1" applyFill="1" applyBorder="1" applyAlignment="1">
      <alignment vertical="center"/>
    </xf>
    <xf numFmtId="178" fontId="8" fillId="5" borderId="4" xfId="0" applyNumberFormat="1" applyFont="1" applyFill="1" applyBorder="1" applyAlignment="1">
      <alignment horizontal="right"/>
    </xf>
    <xf numFmtId="178" fontId="8" fillId="5" borderId="0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/>
    </xf>
    <xf numFmtId="3" fontId="8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3" fontId="8" fillId="5" borderId="2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178" fontId="8" fillId="4" borderId="4" xfId="0" applyNumberFormat="1" applyFont="1" applyFill="1" applyBorder="1" applyAlignment="1">
      <alignment horizontal="right"/>
    </xf>
    <xf numFmtId="176" fontId="8" fillId="4" borderId="4" xfId="0" applyNumberFormat="1" applyFont="1" applyFill="1" applyBorder="1" applyAlignment="1">
      <alignment horizontal="right"/>
    </xf>
    <xf numFmtId="178" fontId="8" fillId="4" borderId="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5" borderId="8" xfId="0" applyFont="1" applyFill="1" applyBorder="1" applyAlignment="1" quotePrefix="1">
      <alignment horizontal="left" vertical="center"/>
    </xf>
    <xf numFmtId="3" fontId="8" fillId="4" borderId="8" xfId="0" applyNumberFormat="1" applyFont="1" applyFill="1" applyBorder="1" applyAlignment="1">
      <alignment horizontal="right" vertical="center"/>
    </xf>
    <xf numFmtId="3" fontId="8" fillId="5" borderId="8" xfId="0" applyNumberFormat="1" applyFont="1" applyFill="1" applyBorder="1" applyAlignment="1">
      <alignment horizontal="right" vertical="center"/>
    </xf>
    <xf numFmtId="176" fontId="8" fillId="5" borderId="8" xfId="0" applyNumberFormat="1" applyFont="1" applyFill="1" applyBorder="1" applyAlignment="1">
      <alignment horizontal="right" vertical="center"/>
    </xf>
    <xf numFmtId="178" fontId="8" fillId="4" borderId="0" xfId="0" applyNumberFormat="1" applyFont="1" applyFill="1" applyBorder="1" applyAlignment="1">
      <alignment/>
    </xf>
    <xf numFmtId="178" fontId="10" fillId="4" borderId="7" xfId="0" applyNumberFormat="1" applyFont="1" applyFill="1" applyBorder="1" applyAlignment="1">
      <alignment/>
    </xf>
    <xf numFmtId="178" fontId="8" fillId="4" borderId="7" xfId="0" applyNumberFormat="1" applyFont="1" applyFill="1" applyBorder="1" applyAlignment="1">
      <alignment/>
    </xf>
    <xf numFmtId="178" fontId="8" fillId="4" borderId="0" xfId="0" applyNumberFormat="1" applyFont="1" applyFill="1" applyBorder="1" applyAlignment="1">
      <alignment vertical="center"/>
    </xf>
    <xf numFmtId="178" fontId="8" fillId="5" borderId="3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178" fontId="8" fillId="4" borderId="3" xfId="0" applyNumberFormat="1" applyFont="1" applyFill="1" applyBorder="1" applyAlignment="1">
      <alignment horizontal="right"/>
    </xf>
    <xf numFmtId="0" fontId="8" fillId="5" borderId="4" xfId="0" applyFont="1" applyFill="1" applyBorder="1" applyAlignment="1" quotePrefix="1">
      <alignment horizontal="left" vertical="center"/>
    </xf>
    <xf numFmtId="3" fontId="8" fillId="4" borderId="4" xfId="0" applyNumberFormat="1" applyFont="1" applyFill="1" applyBorder="1" applyAlignment="1">
      <alignment horizontal="right" vertical="center"/>
    </xf>
    <xf numFmtId="3" fontId="8" fillId="5" borderId="4" xfId="0" applyNumberFormat="1" applyFont="1" applyFill="1" applyBorder="1" applyAlignment="1">
      <alignment horizontal="right" vertical="center"/>
    </xf>
    <xf numFmtId="178" fontId="8" fillId="4" borderId="4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 quotePrefix="1">
      <alignment horizontal="left" vertical="top"/>
    </xf>
    <xf numFmtId="3" fontId="8" fillId="4" borderId="0" xfId="0" applyNumberFormat="1" applyFont="1" applyFill="1" applyBorder="1" applyAlignment="1">
      <alignment horizontal="right" vertical="top"/>
    </xf>
    <xf numFmtId="3" fontId="8" fillId="5" borderId="0" xfId="0" applyNumberFormat="1" applyFont="1" applyFill="1" applyBorder="1" applyAlignment="1">
      <alignment horizontal="right" vertical="top"/>
    </xf>
    <xf numFmtId="3" fontId="8" fillId="5" borderId="0" xfId="0" applyNumberFormat="1" applyFont="1" applyFill="1" applyBorder="1" applyAlignment="1" quotePrefix="1">
      <alignment horizontal="right"/>
    </xf>
    <xf numFmtId="0" fontId="5" fillId="6" borderId="0" xfId="0" applyFont="1" applyFill="1" applyAlignment="1">
      <alignment/>
    </xf>
    <xf numFmtId="0" fontId="6" fillId="6" borderId="0" xfId="0" applyFont="1" applyFill="1" applyAlignment="1">
      <alignment vertical="top"/>
    </xf>
    <xf numFmtId="0" fontId="10" fillId="6" borderId="5" xfId="0" applyFont="1" applyFill="1" applyBorder="1" applyAlignment="1">
      <alignment/>
    </xf>
    <xf numFmtId="1" fontId="8" fillId="5" borderId="3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8" fillId="5" borderId="4" xfId="0" applyNumberFormat="1" applyFont="1" applyFill="1" applyBorder="1" applyAlignment="1">
      <alignment horizontal="left"/>
    </xf>
    <xf numFmtId="1" fontId="8" fillId="5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76" fontId="8" fillId="4" borderId="3" xfId="0" applyNumberFormat="1" applyFont="1" applyFill="1" applyBorder="1" applyAlignment="1">
      <alignment horizontal="right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8" fillId="5" borderId="2" xfId="0" applyFont="1" applyFill="1" applyBorder="1" applyAlignment="1">
      <alignment horizontal="left"/>
    </xf>
    <xf numFmtId="3" fontId="8" fillId="4" borderId="2" xfId="0" applyNumberFormat="1" applyFont="1" applyFill="1" applyBorder="1" applyAlignment="1">
      <alignment horizontal="right" vertical="top"/>
    </xf>
    <xf numFmtId="3" fontId="8" fillId="4" borderId="6" xfId="0" applyNumberFormat="1" applyFont="1" applyFill="1" applyBorder="1" applyAlignment="1">
      <alignment horizontal="right" vertical="center"/>
    </xf>
    <xf numFmtId="3" fontId="8" fillId="5" borderId="6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8" fontId="8" fillId="5" borderId="3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78" fontId="8" fillId="5" borderId="4" xfId="0" applyNumberFormat="1" applyFont="1" applyFill="1" applyBorder="1" applyAlignment="1">
      <alignment/>
    </xf>
    <xf numFmtId="178" fontId="8" fillId="5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0" fontId="6" fillId="6" borderId="0" xfId="0" applyFont="1" applyFill="1" applyAlignment="1">
      <alignment vertical="center"/>
    </xf>
    <xf numFmtId="2" fontId="10" fillId="0" borderId="0" xfId="0" applyNumberFormat="1" applyFont="1" applyAlignment="1">
      <alignment/>
    </xf>
    <xf numFmtId="1" fontId="8" fillId="4" borderId="0" xfId="0" applyNumberFormat="1" applyFont="1" applyFill="1" applyBorder="1" applyAlignment="1">
      <alignment horizontal="right" vertical="center"/>
    </xf>
    <xf numFmtId="1" fontId="8" fillId="4" borderId="0" xfId="0" applyNumberFormat="1" applyFont="1" applyFill="1" applyBorder="1" applyAlignment="1">
      <alignment vertical="center"/>
    </xf>
    <xf numFmtId="176" fontId="8" fillId="5" borderId="3" xfId="0" applyNumberFormat="1" applyFont="1" applyFill="1" applyBorder="1" applyAlignment="1">
      <alignment horizontal="left"/>
    </xf>
    <xf numFmtId="176" fontId="8" fillId="5" borderId="4" xfId="0" applyNumberFormat="1" applyFont="1" applyFill="1" applyBorder="1" applyAlignment="1">
      <alignment horizontal="left"/>
    </xf>
    <xf numFmtId="176" fontId="8" fillId="4" borderId="0" xfId="0" applyNumberFormat="1" applyFont="1" applyFill="1" applyBorder="1" applyAlignment="1">
      <alignment horizontal="right" vertical="center"/>
    </xf>
    <xf numFmtId="2" fontId="10" fillId="0" borderId="5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5" fillId="0" borderId="0" xfId="0" applyFont="1" applyAlignment="1">
      <alignment/>
    </xf>
    <xf numFmtId="176" fontId="8" fillId="5" borderId="0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Alignment="1">
      <alignment horizontal="left"/>
    </xf>
    <xf numFmtId="176" fontId="8" fillId="5" borderId="0" xfId="0" applyNumberFormat="1" applyFont="1" applyFill="1" applyBorder="1" applyAlignment="1">
      <alignment horizontal="left"/>
    </xf>
    <xf numFmtId="178" fontId="8" fillId="4" borderId="3" xfId="0" applyNumberFormat="1" applyFont="1" applyFill="1" applyBorder="1" applyAlignment="1" quotePrefix="1">
      <alignment horizontal="right"/>
    </xf>
    <xf numFmtId="178" fontId="8" fillId="4" borderId="4" xfId="0" applyNumberFormat="1" applyFont="1" applyFill="1" applyBorder="1" applyAlignment="1" quotePrefix="1">
      <alignment horizontal="right"/>
    </xf>
    <xf numFmtId="178" fontId="8" fillId="4" borderId="0" xfId="0" applyNumberFormat="1" applyFont="1" applyFill="1" applyBorder="1" applyAlignment="1" quotePrefix="1">
      <alignment horizontal="right" vertical="center"/>
    </xf>
    <xf numFmtId="176" fontId="10" fillId="0" borderId="5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8" fontId="8" fillId="4" borderId="3" xfId="0" applyNumberFormat="1" applyFont="1" applyFill="1" applyBorder="1" applyAlignment="1">
      <alignment/>
    </xf>
    <xf numFmtId="178" fontId="8" fillId="4" borderId="4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top"/>
    </xf>
    <xf numFmtId="0" fontId="10" fillId="5" borderId="2" xfId="0" applyFont="1" applyFill="1" applyBorder="1" applyAlignment="1">
      <alignment horizontal="center" vertical="top"/>
    </xf>
    <xf numFmtId="3" fontId="10" fillId="5" borderId="2" xfId="0" applyNumberFormat="1" applyFont="1" applyFill="1" applyBorder="1" applyAlignment="1">
      <alignment horizontal="center" vertical="top"/>
    </xf>
    <xf numFmtId="3" fontId="10" fillId="4" borderId="2" xfId="0" applyNumberFormat="1" applyFont="1" applyFill="1" applyBorder="1" applyAlignment="1">
      <alignment horizontal="center" vertical="top"/>
    </xf>
    <xf numFmtId="1" fontId="10" fillId="5" borderId="3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 horizontal="left"/>
    </xf>
    <xf numFmtId="3" fontId="10" fillId="4" borderId="3" xfId="0" applyNumberFormat="1" applyFont="1" applyFill="1" applyBorder="1" applyAlignment="1">
      <alignment/>
    </xf>
    <xf numFmtId="178" fontId="10" fillId="5" borderId="3" xfId="0" applyNumberFormat="1" applyFont="1" applyFill="1" applyBorder="1" applyAlignment="1">
      <alignment horizontal="right"/>
    </xf>
    <xf numFmtId="178" fontId="10" fillId="4" borderId="3" xfId="0" applyNumberFormat="1" applyFont="1" applyFill="1" applyBorder="1" applyAlignment="1">
      <alignment horizontal="right"/>
    </xf>
    <xf numFmtId="177" fontId="10" fillId="5" borderId="3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horizontal="right"/>
    </xf>
    <xf numFmtId="177" fontId="10" fillId="5" borderId="3" xfId="0" applyNumberFormat="1" applyFont="1" applyFill="1" applyBorder="1" applyAlignment="1">
      <alignment/>
    </xf>
    <xf numFmtId="3" fontId="10" fillId="5" borderId="3" xfId="0" applyNumberFormat="1" applyFont="1" applyFill="1" applyBorder="1" applyAlignment="1">
      <alignment horizontal="right"/>
    </xf>
    <xf numFmtId="177" fontId="10" fillId="4" borderId="3" xfId="0" applyNumberFormat="1" applyFont="1" applyFill="1" applyBorder="1" applyAlignment="1">
      <alignment horizontal="right"/>
    </xf>
    <xf numFmtId="1" fontId="10" fillId="5" borderId="4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left"/>
    </xf>
    <xf numFmtId="3" fontId="10" fillId="4" borderId="4" xfId="0" applyNumberFormat="1" applyFont="1" applyFill="1" applyBorder="1" applyAlignment="1">
      <alignment/>
    </xf>
    <xf numFmtId="178" fontId="10" fillId="5" borderId="4" xfId="0" applyNumberFormat="1" applyFont="1" applyFill="1" applyBorder="1" applyAlignment="1">
      <alignment horizontal="right"/>
    </xf>
    <xf numFmtId="178" fontId="10" fillId="4" borderId="4" xfId="0" applyNumberFormat="1" applyFont="1" applyFill="1" applyBorder="1" applyAlignment="1">
      <alignment horizontal="right"/>
    </xf>
    <xf numFmtId="177" fontId="10" fillId="5" borderId="4" xfId="0" applyNumberFormat="1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177" fontId="10" fillId="5" borderId="4" xfId="0" applyNumberFormat="1" applyFont="1" applyFill="1" applyBorder="1" applyAlignment="1">
      <alignment/>
    </xf>
    <xf numFmtId="3" fontId="10" fillId="5" borderId="4" xfId="0" applyNumberFormat="1" applyFont="1" applyFill="1" applyBorder="1" applyAlignment="1">
      <alignment horizontal="right"/>
    </xf>
    <xf numFmtId="177" fontId="10" fillId="4" borderId="4" xfId="0" applyNumberFormat="1" applyFont="1" applyFill="1" applyBorder="1" applyAlignment="1">
      <alignment horizontal="right"/>
    </xf>
    <xf numFmtId="1" fontId="10" fillId="5" borderId="4" xfId="0" applyNumberFormat="1" applyFont="1" applyFill="1" applyBorder="1" applyAlignment="1">
      <alignment horizontal="left"/>
    </xf>
    <xf numFmtId="1" fontId="10" fillId="5" borderId="6" xfId="0" applyNumberFormat="1" applyFont="1" applyFill="1" applyBorder="1" applyAlignment="1">
      <alignment horizontal="right" vertical="center"/>
    </xf>
    <xf numFmtId="1" fontId="10" fillId="5" borderId="6" xfId="0" applyNumberFormat="1" applyFont="1" applyFill="1" applyBorder="1" applyAlignment="1">
      <alignment horizontal="left" vertical="center"/>
    </xf>
    <xf numFmtId="3" fontId="10" fillId="4" borderId="6" xfId="0" applyNumberFormat="1" applyFont="1" applyFill="1" applyBorder="1" applyAlignment="1">
      <alignment vertical="center"/>
    </xf>
    <xf numFmtId="178" fontId="10" fillId="5" borderId="6" xfId="0" applyNumberFormat="1" applyFont="1" applyFill="1" applyBorder="1" applyAlignment="1">
      <alignment horizontal="right" vertical="center"/>
    </xf>
    <xf numFmtId="178" fontId="10" fillId="4" borderId="6" xfId="0" applyNumberFormat="1" applyFont="1" applyFill="1" applyBorder="1" applyAlignment="1">
      <alignment horizontal="right" vertical="center"/>
    </xf>
    <xf numFmtId="177" fontId="10" fillId="5" borderId="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177" fontId="10" fillId="5" borderId="6" xfId="0" applyNumberFormat="1" applyFont="1" applyFill="1" applyBorder="1" applyAlignment="1">
      <alignment vertical="center"/>
    </xf>
    <xf numFmtId="3" fontId="10" fillId="5" borderId="6" xfId="0" applyNumberFormat="1" applyFont="1" applyFill="1" applyBorder="1" applyAlignment="1">
      <alignment horizontal="right" vertical="center"/>
    </xf>
    <xf numFmtId="177" fontId="10" fillId="4" borderId="6" xfId="0" applyNumberFormat="1" applyFont="1" applyFill="1" applyBorder="1" applyAlignment="1">
      <alignment horizontal="right" vertical="center"/>
    </xf>
    <xf numFmtId="1" fontId="8" fillId="0" borderId="0" xfId="0" applyNumberFormat="1" applyFont="1" applyAlignment="1">
      <alignment/>
    </xf>
    <xf numFmtId="3" fontId="8" fillId="4" borderId="3" xfId="0" applyNumberFormat="1" applyFont="1" applyFill="1" applyBorder="1" applyAlignment="1">
      <alignment/>
    </xf>
    <xf numFmtId="3" fontId="8" fillId="5" borderId="3" xfId="0" applyNumberFormat="1" applyFont="1" applyFill="1" applyBorder="1" applyAlignment="1">
      <alignment/>
    </xf>
    <xf numFmtId="176" fontId="8" fillId="5" borderId="3" xfId="0" applyNumberFormat="1" applyFont="1" applyFill="1" applyBorder="1" applyAlignment="1">
      <alignment/>
    </xf>
    <xf numFmtId="3" fontId="8" fillId="4" borderId="4" xfId="0" applyNumberFormat="1" applyFont="1" applyFill="1" applyBorder="1" applyAlignment="1">
      <alignment/>
    </xf>
    <xf numFmtId="3" fontId="8" fillId="5" borderId="4" xfId="0" applyNumberFormat="1" applyFont="1" applyFill="1" applyBorder="1" applyAlignment="1">
      <alignment/>
    </xf>
    <xf numFmtId="176" fontId="8" fillId="5" borderId="4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5" borderId="3" xfId="0" applyFont="1" applyFill="1" applyBorder="1" applyAlignment="1" quotePrefix="1">
      <alignment/>
    </xf>
    <xf numFmtId="0" fontId="8" fillId="5" borderId="4" xfId="0" applyFont="1" applyFill="1" applyBorder="1" applyAlignment="1" quotePrefix="1">
      <alignment/>
    </xf>
    <xf numFmtId="178" fontId="8" fillId="5" borderId="4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 quotePrefix="1">
      <alignment vertical="center"/>
    </xf>
    <xf numFmtId="0" fontId="8" fillId="5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5" borderId="3" xfId="0" applyFont="1" applyFill="1" applyBorder="1" applyAlignment="1" quotePrefix="1">
      <alignment horizontal="left" vertical="center"/>
    </xf>
    <xf numFmtId="3" fontId="8" fillId="4" borderId="3" xfId="0" applyNumberFormat="1" applyFont="1" applyFill="1" applyBorder="1" applyAlignment="1">
      <alignment horizontal="right" vertical="center"/>
    </xf>
    <xf numFmtId="3" fontId="8" fillId="5" borderId="3" xfId="0" applyNumberFormat="1" applyFont="1" applyFill="1" applyBorder="1" applyAlignment="1">
      <alignment horizontal="right" vertical="center"/>
    </xf>
    <xf numFmtId="176" fontId="8" fillId="4" borderId="3" xfId="0" applyNumberFormat="1" applyFont="1" applyFill="1" applyBorder="1" applyAlignment="1">
      <alignment horizontal="right" vertical="center"/>
    </xf>
    <xf numFmtId="176" fontId="8" fillId="4" borderId="4" xfId="0" applyNumberFormat="1" applyFont="1" applyFill="1" applyBorder="1" applyAlignment="1">
      <alignment horizontal="right" vertical="center"/>
    </xf>
    <xf numFmtId="3" fontId="8" fillId="5" borderId="4" xfId="0" applyNumberFormat="1" applyFont="1" applyFill="1" applyBorder="1" applyAlignment="1">
      <alignment horizontal="right" vertical="top"/>
    </xf>
    <xf numFmtId="0" fontId="8" fillId="4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top"/>
    </xf>
    <xf numFmtId="3" fontId="8" fillId="4" borderId="4" xfId="0" applyNumberFormat="1" applyFont="1" applyFill="1" applyBorder="1" applyAlignment="1">
      <alignment horizontal="right" vertical="top"/>
    </xf>
    <xf numFmtId="178" fontId="8" fillId="4" borderId="4" xfId="0" applyNumberFormat="1" applyFont="1" applyFill="1" applyBorder="1" applyAlignment="1">
      <alignment horizontal="right" vertical="top"/>
    </xf>
    <xf numFmtId="3" fontId="10" fillId="4" borderId="7" xfId="0" applyNumberFormat="1" applyFont="1" applyFill="1" applyBorder="1" applyAlignment="1">
      <alignment vertical="top"/>
    </xf>
    <xf numFmtId="3" fontId="10" fillId="5" borderId="7" xfId="0" applyNumberFormat="1" applyFont="1" applyFill="1" applyBorder="1" applyAlignment="1">
      <alignment vertical="top"/>
    </xf>
    <xf numFmtId="176" fontId="8" fillId="5" borderId="7" xfId="0" applyNumberFormat="1" applyFont="1" applyFill="1" applyBorder="1" applyAlignment="1">
      <alignment vertical="top"/>
    </xf>
    <xf numFmtId="0" fontId="17" fillId="5" borderId="0" xfId="0" applyFont="1" applyFill="1" applyBorder="1" applyAlignment="1">
      <alignment/>
    </xf>
    <xf numFmtId="0" fontId="8" fillId="4" borderId="2" xfId="0" applyFont="1" applyFill="1" applyBorder="1" applyAlignment="1">
      <alignment horizontal="left" vertical="top"/>
    </xf>
    <xf numFmtId="3" fontId="8" fillId="4" borderId="3" xfId="0" applyNumberFormat="1" applyFont="1" applyFill="1" applyBorder="1" applyAlignment="1" quotePrefix="1">
      <alignment horizontal="right"/>
    </xf>
    <xf numFmtId="3" fontId="8" fillId="4" borderId="4" xfId="0" applyNumberFormat="1" applyFont="1" applyFill="1" applyBorder="1" applyAlignment="1" quotePrefix="1">
      <alignment horizontal="right"/>
    </xf>
    <xf numFmtId="3" fontId="8" fillId="4" borderId="0" xfId="0" applyNumberFormat="1" applyFont="1" applyFill="1" applyBorder="1" applyAlignment="1" quotePrefix="1">
      <alignment horizontal="right" vertical="center"/>
    </xf>
    <xf numFmtId="178" fontId="8" fillId="5" borderId="4" xfId="0" applyNumberFormat="1" applyFont="1" applyFill="1" applyBorder="1" applyAlignment="1">
      <alignment horizontal="right" vertical="top"/>
    </xf>
    <xf numFmtId="0" fontId="5" fillId="6" borderId="0" xfId="0" applyFont="1" applyFill="1" applyAlignment="1">
      <alignment horizontal="right"/>
    </xf>
    <xf numFmtId="0" fontId="8" fillId="5" borderId="9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1" fontId="19" fillId="5" borderId="4" xfId="0" applyNumberFormat="1" applyFont="1" applyFill="1" applyBorder="1" applyAlignment="1">
      <alignment horizontal="left"/>
    </xf>
    <xf numFmtId="176" fontId="19" fillId="4" borderId="4" xfId="0" applyNumberFormat="1" applyFont="1" applyFill="1" applyBorder="1" applyAlignment="1">
      <alignment horizontal="right"/>
    </xf>
    <xf numFmtId="176" fontId="19" fillId="5" borderId="4" xfId="0" applyNumberFormat="1" applyFont="1" applyFill="1" applyBorder="1" applyAlignment="1">
      <alignment horizontal="right"/>
    </xf>
    <xf numFmtId="176" fontId="19" fillId="4" borderId="4" xfId="0" applyNumberFormat="1" applyFont="1" applyFill="1" applyBorder="1" applyAlignment="1">
      <alignment/>
    </xf>
    <xf numFmtId="176" fontId="19" fillId="5" borderId="4" xfId="0" applyNumberFormat="1" applyFont="1" applyFill="1" applyBorder="1" applyAlignment="1">
      <alignment/>
    </xf>
    <xf numFmtId="1" fontId="8" fillId="6" borderId="5" xfId="0" applyNumberFormat="1" applyFont="1" applyFill="1" applyBorder="1" applyAlignment="1">
      <alignment horizontal="left"/>
    </xf>
    <xf numFmtId="178" fontId="8" fillId="6" borderId="5" xfId="0" applyNumberFormat="1" applyFont="1" applyFill="1" applyBorder="1" applyAlignment="1">
      <alignment horizontal="right"/>
    </xf>
    <xf numFmtId="1" fontId="8" fillId="6" borderId="0" xfId="0" applyNumberFormat="1" applyFont="1" applyFill="1" applyBorder="1" applyAlignment="1">
      <alignment horizontal="left"/>
    </xf>
    <xf numFmtId="178" fontId="8" fillId="6" borderId="0" xfId="0" applyNumberFormat="1" applyFont="1" applyFill="1" applyBorder="1" applyAlignment="1">
      <alignment horizontal="right"/>
    </xf>
    <xf numFmtId="0" fontId="10" fillId="6" borderId="0" xfId="0" applyFont="1" applyFill="1" applyBorder="1" applyAlignment="1">
      <alignment/>
    </xf>
    <xf numFmtId="0" fontId="10" fillId="6" borderId="0" xfId="0" applyFont="1" applyFill="1" applyAlignment="1">
      <alignment horizontal="right"/>
    </xf>
    <xf numFmtId="0" fontId="10" fillId="6" borderId="0" xfId="0" applyFont="1" applyFill="1" applyAlignment="1">
      <alignment/>
    </xf>
    <xf numFmtId="0" fontId="10" fillId="0" borderId="0" xfId="0" applyFont="1" applyAlignment="1">
      <alignment horizontal="right"/>
    </xf>
    <xf numFmtId="0" fontId="8" fillId="4" borderId="0" xfId="0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left" vertical="top"/>
    </xf>
    <xf numFmtId="1" fontId="8" fillId="5" borderId="3" xfId="0" applyNumberFormat="1" applyFont="1" applyFill="1" applyBorder="1" applyAlignment="1">
      <alignment horizontal="right"/>
    </xf>
    <xf numFmtId="1" fontId="10" fillId="6" borderId="5" xfId="0" applyNumberFormat="1" applyFont="1" applyFill="1" applyBorder="1" applyAlignment="1">
      <alignment horizontal="left"/>
    </xf>
    <xf numFmtId="1" fontId="10" fillId="6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left"/>
    </xf>
    <xf numFmtId="178" fontId="8" fillId="4" borderId="10" xfId="0" applyNumberFormat="1" applyFont="1" applyFill="1" applyBorder="1" applyAlignment="1">
      <alignment horizontal="right"/>
    </xf>
    <xf numFmtId="178" fontId="8" fillId="5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" fontId="10" fillId="0" borderId="5" xfId="0" applyNumberFormat="1" applyFont="1" applyBorder="1" applyAlignment="1">
      <alignment horizontal="left"/>
    </xf>
    <xf numFmtId="178" fontId="8" fillId="0" borderId="5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3" fontId="8" fillId="4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2" fillId="7" borderId="0" xfId="0" applyFont="1" applyFill="1" applyAlignment="1">
      <alignment/>
    </xf>
    <xf numFmtId="0" fontId="26" fillId="7" borderId="0" xfId="0" applyFont="1" applyFill="1" applyAlignment="1">
      <alignment/>
    </xf>
    <xf numFmtId="0" fontId="0" fillId="7" borderId="0" xfId="0" applyFill="1" applyAlignment="1">
      <alignment/>
    </xf>
    <xf numFmtId="0" fontId="10" fillId="7" borderId="0" xfId="0" applyFont="1" applyFill="1" applyAlignment="1">
      <alignment/>
    </xf>
    <xf numFmtId="0" fontId="10" fillId="0" borderId="0" xfId="0" applyFont="1" applyFill="1" applyAlignment="1">
      <alignment/>
    </xf>
    <xf numFmtId="0" fontId="25" fillId="0" borderId="0" xfId="0" applyFont="1" applyAlignment="1">
      <alignment/>
    </xf>
    <xf numFmtId="2" fontId="6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NumberFormat="1" applyFont="1" applyAlignment="1">
      <alignment horizontal="center"/>
    </xf>
    <xf numFmtId="0" fontId="10" fillId="5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Anzahl Ärzte mit Praxistätigkeit und Apotheken 1985 – 2000 (Daten 1999)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'909'!$D$5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'909'!$A$8:$A$34</c:f>
              <c:strCache/>
            </c:strRef>
          </c:cat>
          <c:val>
            <c:numRef>
              <c:f>'909'!$D$8:$D$34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35167994"/>
        <c:axId val="48076491"/>
      </c:lineChart>
      <c:lineChart>
        <c:grouping val="standard"/>
        <c:varyColors val="0"/>
        <c:ser>
          <c:idx val="0"/>
          <c:order val="1"/>
          <c:tx>
            <c:strRef>
              <c:f>'909'!$H$5</c:f>
              <c:strCache>
                <c:ptCount val="1"/>
                <c:pt idx="0">
                  <c:v>Anzahl Apotheken (rechte Skala)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'909'!$A$8:$A$34</c:f>
              <c:strCache/>
            </c:strRef>
          </c:cat>
          <c:val>
            <c:numRef>
              <c:f>'909'!$H$8:$H$34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30035236"/>
        <c:axId val="1881669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48076491"/>
        <c:crosses val="autoZero"/>
        <c:auto val="0"/>
        <c:lblOffset val="100"/>
        <c:noMultiLvlLbl val="0"/>
      </c:catAx>
      <c:valAx>
        <c:axId val="48076491"/>
        <c:scaling>
          <c:orientation val="minMax"/>
          <c:max val="18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35167994"/>
        <c:crossesAt val="1"/>
        <c:crossBetween val="between"/>
        <c:dispUnits/>
      </c:valAx>
      <c:catAx>
        <c:axId val="30035236"/>
        <c:scaling>
          <c:orientation val="minMax"/>
        </c:scaling>
        <c:axPos val="b"/>
        <c:delete val="1"/>
        <c:majorTickMark val="in"/>
        <c:minorTickMark val="none"/>
        <c:tickLblPos val="nextTo"/>
        <c:crossAx val="1881669"/>
        <c:crosses val="autoZero"/>
        <c:auto val="0"/>
        <c:lblOffset val="100"/>
        <c:noMultiLvlLbl val="0"/>
      </c:catAx>
      <c:valAx>
        <c:axId val="1881669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300352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55 Helvetica Roman"/>
              <a:ea typeface="55 Helvetica Roman"/>
              <a:cs typeface="55 Helvetica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Anzahl Ärzte mit Praxistätigkeit und Apotheken 1985 – 2000 (Daten 1999)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'909'!$D$5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'909'!$A$8:$A$34</c:f>
              <c:strCache/>
            </c:strRef>
          </c:cat>
          <c:val>
            <c:numRef>
              <c:f>'909'!$D$8:$D$34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16935022"/>
        <c:axId val="18197471"/>
      </c:lineChart>
      <c:lineChart>
        <c:grouping val="standard"/>
        <c:varyColors val="0"/>
        <c:ser>
          <c:idx val="0"/>
          <c:order val="1"/>
          <c:tx>
            <c:strRef>
              <c:f>'909'!$H$5</c:f>
              <c:strCache>
                <c:ptCount val="1"/>
                <c:pt idx="0">
                  <c:v>Anzahl Apotheken (rechte Skala)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'909'!$A$8:$A$34</c:f>
              <c:strCache/>
            </c:strRef>
          </c:cat>
          <c:val>
            <c:numRef>
              <c:f>'909'!$H$8:$H$34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29559512"/>
        <c:axId val="64709017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18197471"/>
        <c:crosses val="autoZero"/>
        <c:auto val="0"/>
        <c:lblOffset val="100"/>
        <c:noMultiLvlLbl val="0"/>
      </c:catAx>
      <c:valAx>
        <c:axId val="18197471"/>
        <c:scaling>
          <c:orientation val="minMax"/>
          <c:max val="18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16935022"/>
        <c:crossesAt val="1"/>
        <c:crossBetween val="between"/>
        <c:dispUnits/>
      </c:valAx>
      <c:catAx>
        <c:axId val="29559512"/>
        <c:scaling>
          <c:orientation val="minMax"/>
        </c:scaling>
        <c:axPos val="b"/>
        <c:delete val="1"/>
        <c:majorTickMark val="in"/>
        <c:minorTickMark val="none"/>
        <c:tickLblPos val="nextTo"/>
        <c:crossAx val="64709017"/>
        <c:crosses val="autoZero"/>
        <c:auto val="0"/>
        <c:lblOffset val="100"/>
        <c:noMultiLvlLbl val="0"/>
      </c:catAx>
      <c:valAx>
        <c:axId val="6470901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295595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55 Helvetica Roman"/>
              <a:ea typeface="55 Helvetica Roman"/>
              <a:cs typeface="55 Helvetica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10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9525" y="876300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21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9039225" y="876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comments" Target="../comments6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workbookViewId="0" topLeftCell="A13">
      <selection activeCell="A19" sqref="A19:B21"/>
    </sheetView>
  </sheetViews>
  <sheetFormatPr defaultColWidth="11.00390625" defaultRowHeight="12.75"/>
  <cols>
    <col min="1" max="1" width="12.875" style="7" customWidth="1"/>
    <col min="2" max="9" width="11.875" style="7" customWidth="1"/>
    <col min="10" max="16384" width="11.375" style="7" customWidth="1"/>
  </cols>
  <sheetData>
    <row r="1" spans="1:9" s="1" customFormat="1" ht="18" customHeight="1">
      <c r="A1"/>
      <c r="B1"/>
      <c r="C1"/>
      <c r="D1"/>
      <c r="E1"/>
      <c r="F1"/>
      <c r="G1"/>
      <c r="H1"/>
      <c r="I1"/>
    </row>
    <row r="2" spans="1:9" ht="36.75" customHeight="1">
      <c r="A2" s="311" t="s">
        <v>311</v>
      </c>
      <c r="B2"/>
      <c r="C2"/>
      <c r="D2"/>
      <c r="E2"/>
      <c r="F2"/>
      <c r="G2"/>
      <c r="H2"/>
      <c r="I2"/>
    </row>
    <row r="3" spans="1:9" ht="27" customHeight="1">
      <c r="A3" s="312"/>
      <c r="B3"/>
      <c r="C3"/>
      <c r="D3"/>
      <c r="E3"/>
      <c r="F3"/>
      <c r="G3"/>
      <c r="H3"/>
      <c r="I3"/>
    </row>
    <row r="4" spans="1:9" ht="15" customHeight="1">
      <c r="A4" s="313" t="s">
        <v>284</v>
      </c>
      <c r="B4"/>
      <c r="C4"/>
      <c r="D4"/>
      <c r="E4"/>
      <c r="F4"/>
      <c r="G4"/>
      <c r="H4"/>
      <c r="I4"/>
    </row>
    <row r="5" spans="1:9" ht="17.25" customHeight="1">
      <c r="A5"/>
      <c r="B5"/>
      <c r="C5"/>
      <c r="D5"/>
      <c r="E5"/>
      <c r="F5"/>
      <c r="G5"/>
      <c r="H5"/>
      <c r="I5"/>
    </row>
    <row r="6" spans="2:10" ht="15.75" customHeight="1">
      <c r="B6"/>
      <c r="C6"/>
      <c r="D6"/>
      <c r="E6"/>
      <c r="F6"/>
      <c r="G6"/>
      <c r="H6"/>
      <c r="I6"/>
      <c r="J6" s="22"/>
    </row>
    <row r="7" spans="1:10" ht="9.75" customHeight="1">
      <c r="A7"/>
      <c r="B7"/>
      <c r="C7"/>
      <c r="D7"/>
      <c r="E7"/>
      <c r="F7"/>
      <c r="G7"/>
      <c r="H7"/>
      <c r="I7"/>
      <c r="J7" s="22"/>
    </row>
    <row r="8" spans="1:9" ht="19.5" customHeight="1">
      <c r="A8" s="314" t="s">
        <v>285</v>
      </c>
      <c r="B8"/>
      <c r="C8"/>
      <c r="D8"/>
      <c r="E8"/>
      <c r="F8"/>
      <c r="G8"/>
      <c r="H8"/>
      <c r="I8"/>
    </row>
    <row r="9" spans="2:13" ht="19.5" customHeight="1">
      <c r="B9"/>
      <c r="C9"/>
      <c r="D9"/>
      <c r="E9"/>
      <c r="F9"/>
      <c r="G9"/>
      <c r="H9"/>
      <c r="I9"/>
      <c r="K9" s="27"/>
      <c r="L9" s="27"/>
      <c r="M9" s="27"/>
    </row>
    <row r="10" spans="1:9" ht="19.5" customHeight="1">
      <c r="A10"/>
      <c r="B10"/>
      <c r="C10"/>
      <c r="D10"/>
      <c r="E10"/>
      <c r="F10"/>
      <c r="G10"/>
      <c r="H10"/>
      <c r="I10"/>
    </row>
    <row r="11" spans="1:9" ht="19.5" customHeight="1">
      <c r="A11" s="313" t="s">
        <v>3</v>
      </c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30" customHeight="1">
      <c r="A13"/>
      <c r="B13"/>
      <c r="C13"/>
      <c r="D13"/>
      <c r="E13"/>
      <c r="F13" s="328"/>
      <c r="G13" s="328"/>
      <c r="H13"/>
      <c r="I13"/>
    </row>
    <row r="14" spans="1:9" ht="26.25" customHeight="1">
      <c r="A14" s="316" t="s">
        <v>286</v>
      </c>
      <c r="B14" s="317"/>
      <c r="C14" s="317"/>
      <c r="D14" s="318"/>
      <c r="E14" s="319"/>
      <c r="F14" s="315" t="s">
        <v>2</v>
      </c>
      <c r="G14" s="317"/>
      <c r="H14"/>
      <c r="I14"/>
    </row>
    <row r="15" spans="1:9" ht="12" customHeight="1">
      <c r="A15"/>
      <c r="B15"/>
      <c r="C15"/>
      <c r="D15"/>
      <c r="E15"/>
      <c r="F15"/>
      <c r="G15"/>
      <c r="H15"/>
      <c r="I15"/>
    </row>
    <row r="16" spans="1:9" ht="12" customHeight="1">
      <c r="A16"/>
      <c r="B16"/>
      <c r="C16"/>
      <c r="D16"/>
      <c r="E16"/>
      <c r="F16"/>
      <c r="G16"/>
      <c r="H16"/>
      <c r="I16"/>
    </row>
    <row r="17" spans="1:9" ht="14.25" customHeight="1">
      <c r="A17" s="320"/>
      <c r="B17"/>
      <c r="C17"/>
      <c r="D17"/>
      <c r="E17"/>
      <c r="F17"/>
      <c r="G17"/>
      <c r="H17"/>
      <c r="I17"/>
    </row>
    <row r="18" spans="1:9" ht="17.25" customHeight="1">
      <c r="A18"/>
      <c r="B18"/>
      <c r="C18"/>
      <c r="D18"/>
      <c r="E18"/>
      <c r="F18"/>
      <c r="G18"/>
      <c r="H18"/>
      <c r="I18"/>
    </row>
    <row r="19" spans="1:3" ht="15.75">
      <c r="A19" s="321"/>
      <c r="B19" s="320"/>
      <c r="C19" s="320"/>
    </row>
    <row r="20" spans="1:3" ht="15.75">
      <c r="A20" s="321"/>
      <c r="B20" s="320"/>
      <c r="C20" s="320"/>
    </row>
    <row r="21" spans="1:3" ht="15.75">
      <c r="A21" s="321"/>
      <c r="B21" s="320"/>
      <c r="C21" s="320"/>
    </row>
    <row r="22" spans="1:3" ht="15.75">
      <c r="A22" s="321"/>
      <c r="B22" s="320"/>
      <c r="C22" s="320"/>
    </row>
    <row r="23" spans="1:3" ht="15.75">
      <c r="A23" s="321"/>
      <c r="B23" s="320"/>
      <c r="C23" s="320"/>
    </row>
    <row r="24" spans="1:3" ht="15.75">
      <c r="A24" s="321"/>
      <c r="B24" s="320"/>
      <c r="C24" s="320"/>
    </row>
    <row r="25" spans="1:3" ht="15.75">
      <c r="A25" s="321"/>
      <c r="B25" s="320"/>
      <c r="C25" s="320"/>
    </row>
    <row r="26" spans="1:3" ht="15.75">
      <c r="A26" s="321"/>
      <c r="B26" s="320" t="s">
        <v>287</v>
      </c>
      <c r="C26" s="320"/>
    </row>
    <row r="27" spans="1:3" ht="15">
      <c r="A27" s="322"/>
      <c r="B27" s="320"/>
      <c r="C27" s="320"/>
    </row>
    <row r="28" spans="1:3" ht="15">
      <c r="A28" s="323" t="s">
        <v>288</v>
      </c>
      <c r="B28" s="324" t="s">
        <v>312</v>
      </c>
      <c r="C28" s="325" t="s">
        <v>289</v>
      </c>
    </row>
    <row r="29" spans="1:3" ht="15">
      <c r="A29" s="323" t="s">
        <v>290</v>
      </c>
      <c r="B29" s="324" t="s">
        <v>313</v>
      </c>
      <c r="C29" s="325" t="s">
        <v>291</v>
      </c>
    </row>
    <row r="30" spans="1:3" ht="15">
      <c r="A30" s="323" t="s">
        <v>292</v>
      </c>
      <c r="B30" s="324" t="s">
        <v>314</v>
      </c>
      <c r="C30" s="325" t="s">
        <v>293</v>
      </c>
    </row>
    <row r="31" spans="1:3" ht="15">
      <c r="A31" s="323" t="s">
        <v>294</v>
      </c>
      <c r="B31" s="324" t="s">
        <v>295</v>
      </c>
      <c r="C31" s="325" t="s">
        <v>296</v>
      </c>
    </row>
    <row r="32" spans="1:3" ht="15">
      <c r="A32" s="323" t="s">
        <v>297</v>
      </c>
      <c r="B32" s="326" t="s">
        <v>315</v>
      </c>
      <c r="C32" s="325" t="s">
        <v>298</v>
      </c>
    </row>
    <row r="33" spans="1:3" ht="15">
      <c r="A33" s="323" t="s">
        <v>299</v>
      </c>
      <c r="B33" s="324" t="s">
        <v>300</v>
      </c>
      <c r="C33" s="325" t="s">
        <v>636</v>
      </c>
    </row>
    <row r="34" spans="1:3" ht="15">
      <c r="A34" s="323" t="s">
        <v>301</v>
      </c>
      <c r="B34" s="324" t="s">
        <v>302</v>
      </c>
      <c r="C34" s="325" t="s">
        <v>303</v>
      </c>
    </row>
    <row r="35" spans="1:3" ht="15">
      <c r="A35" s="323" t="s">
        <v>304</v>
      </c>
      <c r="B35" s="324" t="s">
        <v>305</v>
      </c>
      <c r="C35" s="325" t="s">
        <v>306</v>
      </c>
    </row>
    <row r="36" spans="1:3" ht="15">
      <c r="A36" s="323" t="s">
        <v>307</v>
      </c>
      <c r="B36" s="324" t="s">
        <v>316</v>
      </c>
      <c r="C36" s="325" t="s">
        <v>308</v>
      </c>
    </row>
    <row r="41" spans="1:10" ht="12.75">
      <c r="A41" s="327"/>
      <c r="B41" s="327"/>
      <c r="C41" s="327"/>
      <c r="D41" s="327"/>
      <c r="E41" s="327"/>
      <c r="F41" s="327"/>
      <c r="G41" s="327"/>
      <c r="H41" s="327"/>
      <c r="I41" s="327"/>
      <c r="J41" s="327"/>
    </row>
    <row r="43" spans="1:9" ht="14.25" customHeight="1">
      <c r="A43" s="320" t="s">
        <v>309</v>
      </c>
      <c r="B43"/>
      <c r="C43"/>
      <c r="D43"/>
      <c r="E43"/>
      <c r="F43"/>
      <c r="G43"/>
      <c r="H43"/>
      <c r="I43"/>
    </row>
    <row r="44" spans="1:9" ht="14.25" customHeight="1">
      <c r="A44" s="320"/>
      <c r="B44"/>
      <c r="C44"/>
      <c r="D44"/>
      <c r="E44"/>
      <c r="F44"/>
      <c r="G44"/>
      <c r="H44"/>
      <c r="I44"/>
    </row>
    <row r="45" spans="1:9" ht="18" customHeight="1">
      <c r="A45" s="1" t="s">
        <v>310</v>
      </c>
      <c r="B45"/>
      <c r="C45"/>
      <c r="D45"/>
      <c r="E45"/>
      <c r="F45"/>
      <c r="G45"/>
      <c r="H45"/>
      <c r="I45"/>
    </row>
    <row r="46" spans="1:9" ht="12.75" customHeight="1">
      <c r="A46" s="1"/>
      <c r="B46"/>
      <c r="C46"/>
      <c r="D46"/>
      <c r="E46"/>
      <c r="F46"/>
      <c r="G46"/>
      <c r="H46"/>
      <c r="I46"/>
    </row>
    <row r="47" spans="1:10" ht="12.75">
      <c r="A47" s="327"/>
      <c r="B47" s="327"/>
      <c r="C47" s="327"/>
      <c r="D47" s="327"/>
      <c r="E47" s="327"/>
      <c r="F47" s="327"/>
      <c r="G47" s="327"/>
      <c r="H47" s="327"/>
      <c r="I47" s="327"/>
      <c r="J47" s="327"/>
    </row>
  </sheetData>
  <printOptions/>
  <pageMargins left="0.43" right="0.47" top="1.07" bottom="0.49" header="0.55" footer="0.4921259845"/>
  <pageSetup horizontalDpi="1200" verticalDpi="1200" orientation="portrait" paperSize="9" scale="80" r:id="rId1"/>
  <headerFooter alignWithMargins="0">
    <oddFooter>&amp;L&amp;"Arial,Regular"Statistik über die Krankenversicherung, Bundesamt für Sozialversicherung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375" style="7" customWidth="1"/>
    <col min="2" max="6" width="15.75390625" style="7" customWidth="1"/>
    <col min="7" max="7" width="13.25390625" style="7" customWidth="1"/>
    <col min="8" max="16384" width="11.375" style="7" customWidth="1"/>
  </cols>
  <sheetData>
    <row r="1" s="1" customFormat="1" ht="13.5" customHeight="1">
      <c r="A1" s="1" t="s">
        <v>1113</v>
      </c>
    </row>
    <row r="2" s="1" customFormat="1" ht="27.75" customHeight="1">
      <c r="A2" s="2" t="s">
        <v>1114</v>
      </c>
    </row>
    <row r="3" spans="1:7" ht="24" customHeight="1">
      <c r="A3" s="35" t="s">
        <v>982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8" ht="30" customHeight="1" thickBot="1">
      <c r="A7" s="43">
        <v>1994</v>
      </c>
      <c r="B7" s="21">
        <v>8110345000</v>
      </c>
      <c r="C7" s="44">
        <v>912525000</v>
      </c>
      <c r="D7" s="20">
        <v>17591000</v>
      </c>
      <c r="E7" s="44">
        <v>28416000</v>
      </c>
      <c r="F7" s="21">
        <v>9068877000</v>
      </c>
      <c r="G7" s="48" t="s">
        <v>1025</v>
      </c>
      <c r="H7" s="22"/>
    </row>
    <row r="8" spans="1:8" ht="19.5" customHeight="1" thickBot="1">
      <c r="A8" s="45">
        <v>1995</v>
      </c>
      <c r="B8" s="46">
        <v>8101065000</v>
      </c>
      <c r="C8" s="47">
        <v>984026000</v>
      </c>
      <c r="D8" s="26">
        <v>36207000</v>
      </c>
      <c r="E8" s="47">
        <v>38742000</v>
      </c>
      <c r="F8" s="26">
        <v>9160047000</v>
      </c>
      <c r="G8" s="49">
        <f aca="true" t="shared" si="0" ref="G8:G13">(F8-F7)/F7*100</f>
        <v>1.0053063901958312</v>
      </c>
      <c r="H8" s="22"/>
    </row>
    <row r="9" spans="1:7" ht="19.5" customHeight="1" thickBot="1">
      <c r="A9" s="45">
        <v>1996</v>
      </c>
      <c r="B9" s="26">
        <v>7263879193.6</v>
      </c>
      <c r="C9" s="47">
        <v>3689716942.5</v>
      </c>
      <c r="D9" s="26">
        <v>38020066.050000004</v>
      </c>
      <c r="E9" s="47">
        <v>139019617.95</v>
      </c>
      <c r="F9" s="26">
        <v>11130635820.099998</v>
      </c>
      <c r="G9" s="49">
        <f t="shared" si="0"/>
        <v>21.5128680027515</v>
      </c>
    </row>
    <row r="10" spans="1:11" ht="19.5" customHeight="1" thickBot="1">
      <c r="A10" s="45">
        <v>1997</v>
      </c>
      <c r="B10" s="26">
        <v>6540588878</v>
      </c>
      <c r="C10" s="47">
        <v>4995296573</v>
      </c>
      <c r="D10" s="26">
        <v>16474356</v>
      </c>
      <c r="E10" s="47">
        <v>488324321</v>
      </c>
      <c r="F10" s="26">
        <v>12040684128</v>
      </c>
      <c r="G10" s="49">
        <f t="shared" si="0"/>
        <v>8.176067590466054</v>
      </c>
      <c r="I10" s="27"/>
      <c r="J10" s="27"/>
      <c r="K10" s="27"/>
    </row>
    <row r="11" spans="1:7" ht="19.5" customHeight="1" thickBot="1">
      <c r="A11" s="45">
        <v>1998</v>
      </c>
      <c r="B11" s="26">
        <v>6687491385</v>
      </c>
      <c r="C11" s="47">
        <v>5281034163</v>
      </c>
      <c r="D11" s="26">
        <v>17124804</v>
      </c>
      <c r="E11" s="47">
        <v>722619796</v>
      </c>
      <c r="F11" s="26">
        <v>12708270148</v>
      </c>
      <c r="G11" s="49">
        <f t="shared" si="0"/>
        <v>5.544419344475307</v>
      </c>
    </row>
    <row r="12" spans="1:7" ht="19.5" customHeight="1" thickBot="1">
      <c r="A12" s="45">
        <v>1999</v>
      </c>
      <c r="B12" s="26">
        <v>6794064715</v>
      </c>
      <c r="C12" s="47">
        <v>5396193285</v>
      </c>
      <c r="D12" s="26">
        <v>15330070</v>
      </c>
      <c r="E12" s="47">
        <v>828254703</v>
      </c>
      <c r="F12" s="26">
        <v>13033842773</v>
      </c>
      <c r="G12" s="49">
        <f t="shared" si="0"/>
        <v>2.561895688464239</v>
      </c>
    </row>
    <row r="13" spans="1:7" ht="30" customHeight="1" thickBot="1">
      <c r="A13" s="128">
        <v>2000</v>
      </c>
      <c r="B13" s="129">
        <v>6892066397</v>
      </c>
      <c r="C13" s="130">
        <v>5620040093</v>
      </c>
      <c r="D13" s="129">
        <v>15057027</v>
      </c>
      <c r="E13" s="130">
        <v>914491167</v>
      </c>
      <c r="F13" s="129">
        <v>13441654684</v>
      </c>
      <c r="G13" s="131">
        <f t="shared" si="0"/>
        <v>3.1288693450008056</v>
      </c>
    </row>
    <row r="14" spans="1:7" ht="19.5" customHeight="1">
      <c r="A14" s="28" t="s">
        <v>987</v>
      </c>
      <c r="B14" s="29"/>
      <c r="C14" s="29"/>
      <c r="D14" s="29"/>
      <c r="E14" s="29"/>
      <c r="F14" s="29"/>
      <c r="G14" s="30"/>
    </row>
    <row r="15" spans="1:7" ht="12.75" customHeight="1">
      <c r="A15" s="31" t="s">
        <v>1116</v>
      </c>
      <c r="B15" s="32"/>
      <c r="C15" s="32"/>
      <c r="D15" s="32"/>
      <c r="E15" s="32"/>
      <c r="F15" s="32"/>
      <c r="G15" s="33"/>
    </row>
    <row r="16" ht="12.75" customHeight="1">
      <c r="A16" s="7" t="s">
        <v>1117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0.875" style="7" customWidth="1"/>
    <col min="2" max="7" width="14.375" style="7" customWidth="1"/>
    <col min="8" max="16384" width="11.375" style="7" customWidth="1"/>
  </cols>
  <sheetData>
    <row r="1" s="1" customFormat="1" ht="13.5" customHeight="1">
      <c r="A1" s="1" t="s">
        <v>1118</v>
      </c>
    </row>
    <row r="2" s="1" customFormat="1" ht="27.75" customHeight="1">
      <c r="A2" s="2" t="s">
        <v>1119</v>
      </c>
    </row>
    <row r="3" spans="1:7" ht="24" customHeight="1">
      <c r="A3" s="35" t="s">
        <v>982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8" ht="30" customHeight="1" thickBot="1">
      <c r="A7" s="43">
        <v>1994</v>
      </c>
      <c r="B7" s="21">
        <v>1257.893293620131</v>
      </c>
      <c r="C7" s="44">
        <v>1416.984088286948</v>
      </c>
      <c r="D7" s="20">
        <v>1149.8888743626617</v>
      </c>
      <c r="E7" s="44">
        <v>1145.7140553181196</v>
      </c>
      <c r="F7" s="21">
        <v>1271.6374450635778</v>
      </c>
      <c r="G7" s="48" t="s">
        <v>1025</v>
      </c>
      <c r="H7" s="22"/>
    </row>
    <row r="8" spans="1:8" ht="19.5" customHeight="1" thickBot="1">
      <c r="A8" s="45">
        <v>1995</v>
      </c>
      <c r="B8" s="46">
        <v>1265.8938645346607</v>
      </c>
      <c r="C8" s="47">
        <v>1408.2722358736423</v>
      </c>
      <c r="D8" s="26">
        <v>1107.0784283748662</v>
      </c>
      <c r="E8" s="47">
        <v>1094.9325947488908</v>
      </c>
      <c r="F8" s="26">
        <v>1278.2084577056805</v>
      </c>
      <c r="G8" s="49">
        <f aca="true" t="shared" si="0" ref="G8:G13">(F8-F7)/F7*100</f>
        <v>0.5167363282365562</v>
      </c>
      <c r="H8" s="22"/>
    </row>
    <row r="9" spans="1:7" ht="19.5" customHeight="1" thickBot="1">
      <c r="A9" s="45">
        <v>1996</v>
      </c>
      <c r="B9" s="26">
        <v>1532.58</v>
      </c>
      <c r="C9" s="47">
        <v>1600.27</v>
      </c>
      <c r="D9" s="26">
        <v>1366.25</v>
      </c>
      <c r="E9" s="47">
        <v>1143.27</v>
      </c>
      <c r="F9" s="26">
        <v>1547.05</v>
      </c>
      <c r="G9" s="49">
        <f t="shared" si="0"/>
        <v>21.032683728042013</v>
      </c>
    </row>
    <row r="10" spans="1:11" ht="19.5" customHeight="1" thickBot="1">
      <c r="A10" s="45">
        <v>1997</v>
      </c>
      <c r="B10" s="26">
        <v>1601.57</v>
      </c>
      <c r="C10" s="47">
        <v>1825.52</v>
      </c>
      <c r="D10" s="26">
        <v>1433.3</v>
      </c>
      <c r="E10" s="47">
        <v>1274.69</v>
      </c>
      <c r="F10" s="26">
        <v>1668.89</v>
      </c>
      <c r="G10" s="49">
        <f t="shared" si="0"/>
        <v>7.875634271678365</v>
      </c>
      <c r="I10" s="27"/>
      <c r="J10" s="27"/>
      <c r="K10" s="27"/>
    </row>
    <row r="11" spans="1:7" ht="19.5" customHeight="1" thickBot="1">
      <c r="A11" s="45">
        <v>1998</v>
      </c>
      <c r="B11" s="26">
        <v>1665.1</v>
      </c>
      <c r="C11" s="47">
        <v>1936.95</v>
      </c>
      <c r="D11" s="26">
        <v>1447.82</v>
      </c>
      <c r="E11" s="47">
        <v>1462.67</v>
      </c>
      <c r="F11" s="26">
        <v>1753.2</v>
      </c>
      <c r="G11" s="49">
        <f t="shared" si="0"/>
        <v>5.051860817669226</v>
      </c>
    </row>
    <row r="12" spans="1:7" ht="19.5" customHeight="1" thickBot="1">
      <c r="A12" s="45">
        <v>1999</v>
      </c>
      <c r="B12" s="26">
        <v>1699.05</v>
      </c>
      <c r="C12" s="47">
        <v>1987.08</v>
      </c>
      <c r="D12" s="26">
        <v>1494.45</v>
      </c>
      <c r="E12" s="47">
        <v>1528.46</v>
      </c>
      <c r="F12" s="26">
        <v>1793.68</v>
      </c>
      <c r="G12" s="49">
        <f t="shared" si="0"/>
        <v>2.3089208304814064</v>
      </c>
    </row>
    <row r="13" spans="1:7" ht="30" customHeight="1" thickBot="1">
      <c r="A13" s="50">
        <v>2000</v>
      </c>
      <c r="B13" s="51">
        <v>1757.32</v>
      </c>
      <c r="C13" s="52">
        <v>2037.32</v>
      </c>
      <c r="D13" s="51">
        <v>1534.71</v>
      </c>
      <c r="E13" s="52">
        <v>1582.6</v>
      </c>
      <c r="F13" s="51">
        <v>1849.4</v>
      </c>
      <c r="G13" s="53">
        <f t="shared" si="0"/>
        <v>3.106462691226976</v>
      </c>
    </row>
    <row r="14" spans="1:7" ht="19.5" customHeight="1">
      <c r="A14" s="28" t="s">
        <v>987</v>
      </c>
      <c r="B14" s="29"/>
      <c r="C14" s="29"/>
      <c r="D14" s="29"/>
      <c r="E14" s="29"/>
      <c r="F14" s="29"/>
      <c r="G14" s="30"/>
    </row>
    <row r="15" ht="12.75">
      <c r="A15" s="31" t="s">
        <v>1120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="75" zoomScaleNormal="75" workbookViewId="0" topLeftCell="A1">
      <selection activeCell="A2" sqref="A2"/>
    </sheetView>
  </sheetViews>
  <sheetFormatPr defaultColWidth="11.00390625" defaultRowHeight="12.75"/>
  <cols>
    <col min="1" max="1" width="19.375" style="7" customWidth="1"/>
    <col min="2" max="4" width="14.75390625" style="7" customWidth="1"/>
    <col min="5" max="5" width="15.875" style="7" customWidth="1"/>
    <col min="6" max="7" width="13.625" style="7" customWidth="1"/>
    <col min="8" max="8" width="11.375" style="7" customWidth="1"/>
    <col min="9" max="9" width="15.875" style="7" hidden="1" customWidth="1"/>
    <col min="10" max="16384" width="11.375" style="7" customWidth="1"/>
  </cols>
  <sheetData>
    <row r="1" spans="1:9" ht="13.5" customHeight="1">
      <c r="A1" s="90" t="s">
        <v>1121</v>
      </c>
      <c r="B1" s="31"/>
      <c r="C1" s="31"/>
      <c r="D1" s="31"/>
      <c r="E1" s="31"/>
      <c r="F1" s="31"/>
      <c r="G1" s="31"/>
      <c r="I1" s="31"/>
    </row>
    <row r="2" spans="1:9" ht="27.75" customHeight="1">
      <c r="A2" s="91" t="s">
        <v>1122</v>
      </c>
      <c r="B2" s="31"/>
      <c r="C2" s="31"/>
      <c r="D2" s="31"/>
      <c r="E2" s="31"/>
      <c r="F2" s="31"/>
      <c r="G2" s="31"/>
      <c r="I2" s="31"/>
    </row>
    <row r="3" spans="1:9" ht="24" customHeight="1">
      <c r="A3" s="35" t="s">
        <v>1080</v>
      </c>
      <c r="B3" s="6" t="s">
        <v>977</v>
      </c>
      <c r="C3" s="36" t="s">
        <v>978</v>
      </c>
      <c r="D3" s="6" t="s">
        <v>993</v>
      </c>
      <c r="E3" s="36" t="s">
        <v>964</v>
      </c>
      <c r="F3" s="6" t="s">
        <v>1035</v>
      </c>
      <c r="G3" s="36" t="s">
        <v>972</v>
      </c>
      <c r="I3" s="36" t="s">
        <v>964</v>
      </c>
    </row>
    <row r="4" spans="1:9" ht="15" customHeight="1">
      <c r="A4" s="37"/>
      <c r="B4" s="12"/>
      <c r="C4" s="38"/>
      <c r="D4" s="12"/>
      <c r="E4" s="39"/>
      <c r="F4" s="12" t="s">
        <v>1037</v>
      </c>
      <c r="G4" s="38" t="s">
        <v>973</v>
      </c>
      <c r="I4" s="39">
        <v>1999</v>
      </c>
    </row>
    <row r="5" spans="1:9" ht="15" customHeight="1">
      <c r="A5" s="60"/>
      <c r="B5" s="12"/>
      <c r="C5" s="38"/>
      <c r="D5" s="12"/>
      <c r="E5" s="38"/>
      <c r="F5" s="12" t="s">
        <v>1038</v>
      </c>
      <c r="G5" s="38" t="s">
        <v>974</v>
      </c>
      <c r="I5" s="38"/>
    </row>
    <row r="6" spans="1:9" ht="24" customHeight="1">
      <c r="A6" s="92"/>
      <c r="B6" s="93"/>
      <c r="C6" s="94"/>
      <c r="D6" s="93"/>
      <c r="E6" s="94"/>
      <c r="F6" s="16"/>
      <c r="G6" s="41" t="s">
        <v>986</v>
      </c>
      <c r="I6" s="94"/>
    </row>
    <row r="7" spans="1:9" ht="30" customHeight="1">
      <c r="A7" s="95" t="s">
        <v>1081</v>
      </c>
      <c r="B7" s="96">
        <v>2718489242</v>
      </c>
      <c r="C7" s="97">
        <v>3375709833</v>
      </c>
      <c r="D7" s="96">
        <v>797867322</v>
      </c>
      <c r="E7" s="97">
        <v>6892066397</v>
      </c>
      <c r="F7" s="132">
        <v>51.3</v>
      </c>
      <c r="G7" s="99">
        <f>(E7-I7)/I7*100</f>
        <v>1.44246023714833</v>
      </c>
      <c r="I7" s="97">
        <v>6794064715</v>
      </c>
    </row>
    <row r="8" spans="1:9" ht="15" customHeight="1" thickBot="1">
      <c r="A8" s="100" t="s">
        <v>1073</v>
      </c>
      <c r="B8" s="101"/>
      <c r="C8" s="102"/>
      <c r="D8" s="101"/>
      <c r="E8" s="102"/>
      <c r="F8" s="133"/>
      <c r="G8" s="104"/>
      <c r="I8" s="102"/>
    </row>
    <row r="9" spans="1:9" ht="19.5" customHeight="1">
      <c r="A9" s="95" t="s">
        <v>1082</v>
      </c>
      <c r="B9" s="96">
        <v>2707432798</v>
      </c>
      <c r="C9" s="97">
        <v>2802060224</v>
      </c>
      <c r="D9" s="96">
        <v>110547071</v>
      </c>
      <c r="E9" s="97">
        <v>5620040093</v>
      </c>
      <c r="F9" s="132">
        <v>41.8</v>
      </c>
      <c r="G9" s="99">
        <f>(E9-I9)/I9*100</f>
        <v>4.148235546384807</v>
      </c>
      <c r="I9" s="97">
        <v>5396193285</v>
      </c>
    </row>
    <row r="10" spans="1:9" ht="15" customHeight="1" thickBot="1">
      <c r="A10" s="100" t="s">
        <v>1074</v>
      </c>
      <c r="B10" s="101"/>
      <c r="C10" s="102"/>
      <c r="D10" s="101"/>
      <c r="E10" s="102"/>
      <c r="F10" s="133"/>
      <c r="G10" s="104"/>
      <c r="I10" s="102"/>
    </row>
    <row r="11" spans="1:9" ht="19.5" customHeight="1">
      <c r="A11" s="95" t="s">
        <v>1083</v>
      </c>
      <c r="B11" s="96">
        <v>9226997</v>
      </c>
      <c r="C11" s="97">
        <v>5510559</v>
      </c>
      <c r="D11" s="96">
        <v>319471</v>
      </c>
      <c r="E11" s="97">
        <v>15057027</v>
      </c>
      <c r="F11" s="132">
        <v>0.1</v>
      </c>
      <c r="G11" s="99">
        <f>(E11-I11)/I11*100</f>
        <v>-1.78109428071757</v>
      </c>
      <c r="I11" s="97">
        <v>15330070</v>
      </c>
    </row>
    <row r="12" spans="1:9" ht="15" customHeight="1" thickBot="1">
      <c r="A12" s="100" t="s">
        <v>1084</v>
      </c>
      <c r="B12" s="101"/>
      <c r="C12" s="102"/>
      <c r="D12" s="101"/>
      <c r="E12" s="102"/>
      <c r="F12" s="133"/>
      <c r="G12" s="104"/>
      <c r="I12" s="102"/>
    </row>
    <row r="13" spans="1:9" ht="19.5" customHeight="1">
      <c r="A13" s="95" t="s">
        <v>1085</v>
      </c>
      <c r="B13" s="96">
        <v>414642437</v>
      </c>
      <c r="C13" s="97">
        <v>437534904</v>
      </c>
      <c r="D13" s="96">
        <v>62313826</v>
      </c>
      <c r="E13" s="97">
        <v>914491167</v>
      </c>
      <c r="F13" s="132">
        <v>6.8</v>
      </c>
      <c r="G13" s="99">
        <f>(E13-I13)/I13*100</f>
        <v>10.41182907717217</v>
      </c>
      <c r="I13" s="97">
        <v>828254703</v>
      </c>
    </row>
    <row r="14" spans="1:9" ht="19.5" customHeight="1" thickBot="1">
      <c r="A14" s="105" t="s">
        <v>1086</v>
      </c>
      <c r="B14" s="106"/>
      <c r="C14" s="107"/>
      <c r="D14" s="106"/>
      <c r="E14" s="107"/>
      <c r="F14" s="134"/>
      <c r="G14" s="104"/>
      <c r="I14" s="107"/>
    </row>
    <row r="15" spans="1:9" ht="30" customHeight="1" thickBot="1">
      <c r="A15" s="109" t="s">
        <v>964</v>
      </c>
      <c r="B15" s="110">
        <v>5849791474</v>
      </c>
      <c r="C15" s="76">
        <v>6620815520</v>
      </c>
      <c r="D15" s="110">
        <v>971047690</v>
      </c>
      <c r="E15" s="76">
        <v>13441654684</v>
      </c>
      <c r="F15" s="135">
        <v>100</v>
      </c>
      <c r="G15" s="112">
        <f>(E15-I15)/I15*100</f>
        <v>3.1288693450008056</v>
      </c>
      <c r="I15" s="76">
        <v>13033842773</v>
      </c>
    </row>
    <row r="16" spans="1:9" ht="19.5" customHeight="1">
      <c r="A16" s="28" t="s">
        <v>987</v>
      </c>
      <c r="B16" s="28"/>
      <c r="C16" s="28"/>
      <c r="D16" s="28"/>
      <c r="E16" s="28"/>
      <c r="F16" s="28"/>
      <c r="G16" s="28"/>
      <c r="I16" s="28"/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9.875" style="7" customWidth="1"/>
    <col min="2" max="7" width="14.75390625" style="7" customWidth="1"/>
    <col min="8" max="8" width="11.375" style="7" customWidth="1"/>
    <col min="9" max="9" width="14.75390625" style="7" hidden="1" customWidth="1"/>
    <col min="10" max="16384" width="11.375" style="7" customWidth="1"/>
  </cols>
  <sheetData>
    <row r="1" spans="1:9" ht="13.5" customHeight="1">
      <c r="A1" s="90" t="s">
        <v>1123</v>
      </c>
      <c r="B1" s="31"/>
      <c r="C1" s="31"/>
      <c r="D1" s="31"/>
      <c r="E1" s="31"/>
      <c r="F1" s="31"/>
      <c r="G1" s="31"/>
      <c r="I1" s="31"/>
    </row>
    <row r="2" spans="1:9" ht="27.75" customHeight="1">
      <c r="A2" s="91" t="s">
        <v>1124</v>
      </c>
      <c r="B2" s="31"/>
      <c r="C2" s="31"/>
      <c r="D2" s="31"/>
      <c r="E2" s="31"/>
      <c r="F2" s="31"/>
      <c r="G2" s="31"/>
      <c r="I2" s="31"/>
    </row>
    <row r="3" spans="1:9" ht="24" customHeight="1">
      <c r="A3" s="35" t="s">
        <v>1080</v>
      </c>
      <c r="B3" s="6" t="s">
        <v>977</v>
      </c>
      <c r="C3" s="36" t="s">
        <v>978</v>
      </c>
      <c r="D3" s="6" t="s">
        <v>993</v>
      </c>
      <c r="E3" s="36" t="s">
        <v>964</v>
      </c>
      <c r="F3" s="6" t="s">
        <v>1125</v>
      </c>
      <c r="G3" s="36" t="s">
        <v>972</v>
      </c>
      <c r="I3" s="36" t="s">
        <v>964</v>
      </c>
    </row>
    <row r="4" spans="1:9" ht="15" customHeight="1">
      <c r="A4" s="37"/>
      <c r="B4" s="12"/>
      <c r="C4" s="38"/>
      <c r="D4" s="12"/>
      <c r="E4" s="39"/>
      <c r="F4" s="12" t="s">
        <v>1126</v>
      </c>
      <c r="G4" s="38" t="s">
        <v>973</v>
      </c>
      <c r="I4" s="39">
        <v>1999</v>
      </c>
    </row>
    <row r="5" spans="1:9" ht="15" customHeight="1">
      <c r="A5" s="60"/>
      <c r="B5" s="12"/>
      <c r="C5" s="38"/>
      <c r="D5" s="12"/>
      <c r="E5" s="38"/>
      <c r="F5" s="12" t="s">
        <v>1127</v>
      </c>
      <c r="G5" s="38" t="s">
        <v>974</v>
      </c>
      <c r="I5" s="38"/>
    </row>
    <row r="6" spans="1:9" ht="24" customHeight="1">
      <c r="A6" s="92"/>
      <c r="B6" s="93"/>
      <c r="C6" s="94"/>
      <c r="D6" s="93"/>
      <c r="E6" s="94"/>
      <c r="F6" s="16" t="s">
        <v>1128</v>
      </c>
      <c r="G6" s="41" t="s">
        <v>986</v>
      </c>
      <c r="I6" s="94"/>
    </row>
    <row r="7" spans="1:9" ht="30" customHeight="1">
      <c r="A7" s="95" t="s">
        <v>1081</v>
      </c>
      <c r="B7" s="96">
        <v>2263.91</v>
      </c>
      <c r="C7" s="97">
        <v>2342.75</v>
      </c>
      <c r="D7" s="96">
        <v>623.23</v>
      </c>
      <c r="E7" s="97">
        <v>1757.32</v>
      </c>
      <c r="F7" s="96">
        <v>-92.08</v>
      </c>
      <c r="G7" s="99">
        <f>(E7-I7)/I7*100</f>
        <v>3.429563579647449</v>
      </c>
      <c r="I7" s="97">
        <v>1699.05</v>
      </c>
    </row>
    <row r="8" spans="1:9" ht="15" customHeight="1" thickBot="1">
      <c r="A8" s="100" t="s">
        <v>1073</v>
      </c>
      <c r="B8" s="101"/>
      <c r="C8" s="102"/>
      <c r="D8" s="101"/>
      <c r="E8" s="102"/>
      <c r="F8" s="101"/>
      <c r="G8" s="104"/>
      <c r="I8" s="102"/>
    </row>
    <row r="9" spans="1:9" ht="19.5" customHeight="1">
      <c r="A9" s="95" t="s">
        <v>1082</v>
      </c>
      <c r="B9" s="96">
        <v>2066.25</v>
      </c>
      <c r="C9" s="97">
        <v>2217.26</v>
      </c>
      <c r="D9" s="96">
        <v>599.23</v>
      </c>
      <c r="E9" s="97">
        <v>2037.32</v>
      </c>
      <c r="F9" s="96">
        <v>187.92</v>
      </c>
      <c r="G9" s="99">
        <f>(E9-I9)/I9*100</f>
        <v>2.528333031382733</v>
      </c>
      <c r="I9" s="97">
        <v>1987.08</v>
      </c>
    </row>
    <row r="10" spans="1:9" ht="15" customHeight="1" thickBot="1">
      <c r="A10" s="100" t="s">
        <v>1074</v>
      </c>
      <c r="B10" s="101"/>
      <c r="C10" s="102"/>
      <c r="D10" s="101"/>
      <c r="E10" s="102"/>
      <c r="F10" s="101"/>
      <c r="G10" s="104"/>
      <c r="I10" s="102"/>
    </row>
    <row r="11" spans="1:9" ht="19.5" customHeight="1">
      <c r="A11" s="95" t="s">
        <v>1083</v>
      </c>
      <c r="B11" s="96">
        <v>1547.89</v>
      </c>
      <c r="C11" s="97">
        <v>1682.61</v>
      </c>
      <c r="D11" s="96">
        <v>555.6</v>
      </c>
      <c r="E11" s="97">
        <v>1534.71</v>
      </c>
      <c r="F11" s="96">
        <v>-314.69</v>
      </c>
      <c r="G11" s="99">
        <f>(E11-I11)/I11*100</f>
        <v>2.693967680417544</v>
      </c>
      <c r="I11" s="97">
        <v>1494.45</v>
      </c>
    </row>
    <row r="12" spans="1:9" ht="15" customHeight="1" thickBot="1">
      <c r="A12" s="100" t="s">
        <v>1084</v>
      </c>
      <c r="B12" s="101"/>
      <c r="C12" s="102"/>
      <c r="D12" s="101"/>
      <c r="E12" s="102"/>
      <c r="F12" s="101"/>
      <c r="G12" s="104"/>
      <c r="I12" s="102"/>
    </row>
    <row r="13" spans="1:9" ht="19.5" customHeight="1">
      <c r="A13" s="95" t="s">
        <v>1085</v>
      </c>
      <c r="B13" s="96">
        <v>1806.32</v>
      </c>
      <c r="C13" s="97">
        <v>1912.24</v>
      </c>
      <c r="D13" s="96">
        <v>521.53</v>
      </c>
      <c r="E13" s="97">
        <v>1582.6</v>
      </c>
      <c r="F13" s="96">
        <v>-266.8</v>
      </c>
      <c r="G13" s="99">
        <f>(E13-I13)/I13*100</f>
        <v>3.5421273700325733</v>
      </c>
      <c r="I13" s="97">
        <v>1528.46</v>
      </c>
    </row>
    <row r="14" spans="1:9" ht="19.5" customHeight="1" thickBot="1">
      <c r="A14" s="105" t="s">
        <v>1086</v>
      </c>
      <c r="B14" s="106"/>
      <c r="C14" s="107"/>
      <c r="D14" s="106"/>
      <c r="E14" s="107"/>
      <c r="F14" s="106"/>
      <c r="G14" s="104"/>
      <c r="I14" s="107"/>
    </row>
    <row r="15" spans="1:9" ht="30" customHeight="1" thickBot="1">
      <c r="A15" s="109" t="s">
        <v>964</v>
      </c>
      <c r="B15" s="110">
        <v>2129.82</v>
      </c>
      <c r="C15" s="76">
        <v>2254.47</v>
      </c>
      <c r="D15" s="110">
        <v>612.75</v>
      </c>
      <c r="E15" s="76">
        <v>1849.4</v>
      </c>
      <c r="F15" s="110">
        <v>0</v>
      </c>
      <c r="G15" s="112">
        <f>(E15-I15)/I15*100</f>
        <v>3.106462691226976</v>
      </c>
      <c r="I15" s="76">
        <v>1793.68</v>
      </c>
    </row>
    <row r="16" spans="1:9" ht="19.5" customHeight="1">
      <c r="A16" s="28" t="s">
        <v>987</v>
      </c>
      <c r="B16" s="28"/>
      <c r="C16" s="28"/>
      <c r="D16" s="28"/>
      <c r="E16" s="28"/>
      <c r="F16" s="28"/>
      <c r="G16" s="28"/>
      <c r="I16" s="28"/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5.75390625" style="7" customWidth="1"/>
    <col min="2" max="7" width="15.125" style="7" customWidth="1"/>
    <col min="8" max="16384" width="11.375" style="7" customWidth="1"/>
  </cols>
  <sheetData>
    <row r="1" s="1" customFormat="1" ht="13.5" customHeight="1">
      <c r="A1" s="1" t="s">
        <v>1129</v>
      </c>
    </row>
    <row r="2" s="1" customFormat="1" ht="27.75" customHeight="1">
      <c r="A2" s="2" t="s">
        <v>1130</v>
      </c>
    </row>
    <row r="3" spans="1:7" ht="24" customHeight="1">
      <c r="A3" s="35" t="s">
        <v>1089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8" ht="30" customHeight="1" thickBot="1">
      <c r="A7" s="43">
        <v>1994</v>
      </c>
      <c r="B7" s="21">
        <v>9991876000</v>
      </c>
      <c r="C7" s="44">
        <v>779608000</v>
      </c>
      <c r="D7" s="20">
        <v>8990000</v>
      </c>
      <c r="E7" s="44">
        <v>27812000</v>
      </c>
      <c r="F7" s="21">
        <v>10808399000</v>
      </c>
      <c r="G7" s="48" t="s">
        <v>1025</v>
      </c>
      <c r="H7" s="22"/>
    </row>
    <row r="8" spans="1:8" ht="19.5" customHeight="1" thickBot="1">
      <c r="A8" s="45">
        <v>1995</v>
      </c>
      <c r="B8" s="46">
        <v>10363923000</v>
      </c>
      <c r="C8" s="47">
        <v>874297000</v>
      </c>
      <c r="D8" s="26">
        <v>25543000</v>
      </c>
      <c r="E8" s="47">
        <v>43635000</v>
      </c>
      <c r="F8" s="26">
        <v>11307398000</v>
      </c>
      <c r="G8" s="49">
        <f aca="true" t="shared" si="0" ref="G8:G13">(F8-F7)/F7*100</f>
        <v>4.616770716921165</v>
      </c>
      <c r="H8" s="22"/>
    </row>
    <row r="9" spans="1:7" ht="19.5" customHeight="1" thickBot="1">
      <c r="A9" s="45">
        <v>1996</v>
      </c>
      <c r="B9" s="26">
        <v>9158012632.5</v>
      </c>
      <c r="C9" s="47">
        <v>3158899160.8</v>
      </c>
      <c r="D9" s="26">
        <v>29792276.35</v>
      </c>
      <c r="E9" s="47">
        <v>112313176.95</v>
      </c>
      <c r="F9" s="26">
        <v>12459017246.6</v>
      </c>
      <c r="G9" s="49">
        <f t="shared" si="0"/>
        <v>10.184652973212762</v>
      </c>
    </row>
    <row r="10" spans="1:11" ht="19.5" customHeight="1" thickBot="1">
      <c r="A10" s="45">
        <v>1997</v>
      </c>
      <c r="B10" s="26">
        <v>8010294124</v>
      </c>
      <c r="C10" s="47">
        <v>4715093593</v>
      </c>
      <c r="D10" s="26">
        <v>15300134</v>
      </c>
      <c r="E10" s="47">
        <v>397789684</v>
      </c>
      <c r="F10" s="26">
        <v>13138477535</v>
      </c>
      <c r="G10" s="49">
        <f t="shared" si="0"/>
        <v>5.453562467661089</v>
      </c>
      <c r="I10" s="27"/>
      <c r="J10" s="27"/>
      <c r="K10" s="27"/>
    </row>
    <row r="11" spans="1:7" ht="19.5" customHeight="1" thickBot="1">
      <c r="A11" s="45">
        <v>1998</v>
      </c>
      <c r="B11" s="26">
        <v>8034922538</v>
      </c>
      <c r="C11" s="47">
        <v>5294474912</v>
      </c>
      <c r="D11" s="26">
        <v>7713370</v>
      </c>
      <c r="E11" s="47">
        <v>686981832</v>
      </c>
      <c r="F11" s="26">
        <v>14024092652</v>
      </c>
      <c r="G11" s="49">
        <f t="shared" si="0"/>
        <v>6.74062207467176</v>
      </c>
    </row>
    <row r="12" spans="1:7" ht="19.5" customHeight="1" thickBot="1">
      <c r="A12" s="45">
        <v>1999</v>
      </c>
      <c r="B12" s="26">
        <v>8789075476</v>
      </c>
      <c r="C12" s="47">
        <v>4984750851</v>
      </c>
      <c r="D12" s="26">
        <v>7272495</v>
      </c>
      <c r="E12" s="47">
        <v>839411696</v>
      </c>
      <c r="F12" s="26">
        <v>14620510518</v>
      </c>
      <c r="G12" s="49">
        <f t="shared" si="0"/>
        <v>4.252808939585434</v>
      </c>
    </row>
    <row r="13" spans="1:7" ht="30" customHeight="1" thickBot="1">
      <c r="A13" s="50">
        <v>2000</v>
      </c>
      <c r="B13" s="51">
        <v>9137162156</v>
      </c>
      <c r="C13" s="52">
        <v>5390943298</v>
      </c>
      <c r="D13" s="51">
        <v>7536068</v>
      </c>
      <c r="E13" s="52">
        <v>942685920</v>
      </c>
      <c r="F13" s="51">
        <v>15478327442</v>
      </c>
      <c r="G13" s="53">
        <f t="shared" si="0"/>
        <v>5.8672159425890165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0.875" style="7" customWidth="1"/>
    <col min="2" max="7" width="14.625" style="7" customWidth="1"/>
    <col min="8" max="16384" width="11.375" style="7" customWidth="1"/>
  </cols>
  <sheetData>
    <row r="1" s="1" customFormat="1" ht="13.5" customHeight="1">
      <c r="A1" s="1" t="s">
        <v>1131</v>
      </c>
    </row>
    <row r="2" s="1" customFormat="1" ht="27.75" customHeight="1">
      <c r="A2" s="2" t="s">
        <v>1132</v>
      </c>
    </row>
    <row r="3" spans="1:7" ht="24" customHeight="1">
      <c r="A3" s="35" t="s">
        <v>1089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8" ht="30" customHeight="1" thickBot="1">
      <c r="A7" s="43">
        <v>1994</v>
      </c>
      <c r="B7" s="21">
        <v>1549.7138298166035</v>
      </c>
      <c r="C7" s="44">
        <v>1210.5883467315537</v>
      </c>
      <c r="D7" s="20">
        <v>587.6585174532619</v>
      </c>
      <c r="E7" s="44">
        <v>1121.3611805499556</v>
      </c>
      <c r="F7" s="21">
        <v>1515.5531263228875</v>
      </c>
      <c r="G7" s="48" t="s">
        <v>1025</v>
      </c>
      <c r="H7" s="22"/>
    </row>
    <row r="8" spans="1:8" ht="19.5" customHeight="1" thickBot="1">
      <c r="A8" s="45">
        <v>1995</v>
      </c>
      <c r="B8" s="46">
        <v>1619.4940465493926</v>
      </c>
      <c r="C8" s="47">
        <v>1251.2354256977133</v>
      </c>
      <c r="D8" s="26">
        <v>781.0120776639658</v>
      </c>
      <c r="E8" s="47">
        <v>1233.2193426221631</v>
      </c>
      <c r="F8" s="26">
        <v>1577.8534496869172</v>
      </c>
      <c r="G8" s="49">
        <f aca="true" t="shared" si="0" ref="G8:G13">(F8-F7)/F7*100</f>
        <v>4.11073173760566</v>
      </c>
      <c r="H8" s="22"/>
    </row>
    <row r="9" spans="1:7" ht="19.5" customHeight="1" thickBot="1">
      <c r="A9" s="45">
        <v>1996</v>
      </c>
      <c r="B9" s="26">
        <v>1932.22</v>
      </c>
      <c r="C9" s="47">
        <v>1370.05</v>
      </c>
      <c r="D9" s="26">
        <v>1070.59</v>
      </c>
      <c r="E9" s="47">
        <v>923.64</v>
      </c>
      <c r="F9" s="26">
        <v>1731.68</v>
      </c>
      <c r="G9" s="49">
        <f t="shared" si="0"/>
        <v>9.749102512885822</v>
      </c>
    </row>
    <row r="10" spans="1:11" ht="19.5" customHeight="1" thickBot="1">
      <c r="A10" s="45">
        <v>1997</v>
      </c>
      <c r="B10" s="26">
        <v>1961.45</v>
      </c>
      <c r="C10" s="47">
        <v>1723.12</v>
      </c>
      <c r="D10" s="26">
        <v>1331.14</v>
      </c>
      <c r="E10" s="47">
        <v>1038.36</v>
      </c>
      <c r="F10" s="26">
        <v>1821.04</v>
      </c>
      <c r="G10" s="49">
        <f t="shared" si="0"/>
        <v>5.160306754134707</v>
      </c>
      <c r="I10" s="27"/>
      <c r="J10" s="27"/>
      <c r="K10" s="27"/>
    </row>
    <row r="11" spans="1:7" ht="19.5" customHeight="1" thickBot="1">
      <c r="A11" s="45">
        <v>1998</v>
      </c>
      <c r="B11" s="26">
        <v>2000.59</v>
      </c>
      <c r="C11" s="47">
        <v>1941.88</v>
      </c>
      <c r="D11" s="26">
        <v>652.13</v>
      </c>
      <c r="E11" s="47">
        <v>1390.54</v>
      </c>
      <c r="F11" s="26">
        <v>1934.73</v>
      </c>
      <c r="G11" s="49">
        <f t="shared" si="0"/>
        <v>6.243135790537278</v>
      </c>
    </row>
    <row r="12" spans="1:7" ht="19.5" customHeight="1" thickBot="1">
      <c r="A12" s="45">
        <v>1999</v>
      </c>
      <c r="B12" s="26">
        <v>2197.96</v>
      </c>
      <c r="C12" s="47">
        <v>1835.57</v>
      </c>
      <c r="D12" s="26">
        <v>708.96</v>
      </c>
      <c r="E12" s="47">
        <v>1549.04</v>
      </c>
      <c r="F12" s="26">
        <v>2012.03</v>
      </c>
      <c r="G12" s="49">
        <f t="shared" si="0"/>
        <v>3.99538953755821</v>
      </c>
    </row>
    <row r="13" spans="1:7" ht="30" customHeight="1" thickBot="1">
      <c r="A13" s="50">
        <v>2000</v>
      </c>
      <c r="B13" s="51">
        <v>2329.77</v>
      </c>
      <c r="C13" s="52">
        <v>1954.27</v>
      </c>
      <c r="D13" s="51">
        <v>768.12</v>
      </c>
      <c r="E13" s="52">
        <v>1631.39</v>
      </c>
      <c r="F13" s="51">
        <v>2129.62</v>
      </c>
      <c r="G13" s="53">
        <f t="shared" si="0"/>
        <v>5.844346257262561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6.875" style="7" customWidth="1"/>
    <col min="2" max="7" width="15.00390625" style="7" customWidth="1"/>
    <col min="8" max="16384" width="11.375" style="7" customWidth="1"/>
  </cols>
  <sheetData>
    <row r="1" s="1" customFormat="1" ht="13.5" customHeight="1">
      <c r="A1" s="1" t="s">
        <v>1133</v>
      </c>
    </row>
    <row r="2" s="1" customFormat="1" ht="27.75" customHeight="1">
      <c r="A2" s="2" t="s">
        <v>1158</v>
      </c>
    </row>
    <row r="3" spans="1:7" ht="24" customHeight="1">
      <c r="A3" s="35" t="s">
        <v>965</v>
      </c>
      <c r="B3" s="6" t="s">
        <v>1134</v>
      </c>
      <c r="C3" s="36" t="s">
        <v>972</v>
      </c>
      <c r="D3" s="6" t="s">
        <v>1135</v>
      </c>
      <c r="E3" s="36" t="s">
        <v>972</v>
      </c>
      <c r="F3" s="6" t="s">
        <v>1136</v>
      </c>
      <c r="G3" s="36" t="s">
        <v>972</v>
      </c>
    </row>
    <row r="4" spans="1:7" ht="15" customHeight="1">
      <c r="A4" s="37"/>
      <c r="B4" s="12" t="s">
        <v>1137</v>
      </c>
      <c r="C4" s="38" t="s">
        <v>973</v>
      </c>
      <c r="D4" s="12" t="s">
        <v>1137</v>
      </c>
      <c r="E4" s="39" t="s">
        <v>973</v>
      </c>
      <c r="F4" s="12" t="s">
        <v>964</v>
      </c>
      <c r="G4" s="38" t="s">
        <v>973</v>
      </c>
    </row>
    <row r="5" spans="1:7" ht="15" customHeight="1">
      <c r="A5" s="37"/>
      <c r="B5" s="12" t="s">
        <v>964</v>
      </c>
      <c r="C5" s="38" t="s">
        <v>974</v>
      </c>
      <c r="D5" s="12" t="s">
        <v>964</v>
      </c>
      <c r="E5" s="39" t="s">
        <v>974</v>
      </c>
      <c r="F5" s="12"/>
      <c r="G5" s="38" t="s">
        <v>974</v>
      </c>
    </row>
    <row r="6" spans="1:7" ht="24" customHeight="1">
      <c r="A6" s="40"/>
      <c r="B6" s="16"/>
      <c r="C6" s="41" t="s">
        <v>986</v>
      </c>
      <c r="D6" s="16"/>
      <c r="E6" s="42" t="s">
        <v>986</v>
      </c>
      <c r="F6" s="16"/>
      <c r="G6" s="41" t="s">
        <v>986</v>
      </c>
    </row>
    <row r="7" spans="1:8" ht="30" customHeight="1" thickBot="1">
      <c r="A7" s="43">
        <v>1994</v>
      </c>
      <c r="B7" s="21">
        <v>7196786000</v>
      </c>
      <c r="C7" s="136" t="s">
        <v>1025</v>
      </c>
      <c r="D7" s="20">
        <v>3611586000</v>
      </c>
      <c r="E7" s="136" t="s">
        <v>1025</v>
      </c>
      <c r="F7" s="21">
        <v>10808372000</v>
      </c>
      <c r="G7" s="48" t="s">
        <v>1025</v>
      </c>
      <c r="H7" s="22"/>
    </row>
    <row r="8" spans="1:8" ht="19.5" customHeight="1" thickBot="1">
      <c r="A8" s="45">
        <v>1995</v>
      </c>
      <c r="B8" s="46">
        <v>7392432000</v>
      </c>
      <c r="C8" s="113">
        <f aca="true" t="shared" si="0" ref="C8:C13">(B8-B7)/B7*100</f>
        <v>2.7185190722636468</v>
      </c>
      <c r="D8" s="26">
        <v>3914937000</v>
      </c>
      <c r="E8" s="113">
        <f aca="true" t="shared" si="1" ref="E8:E13">(D8-D7)/D7*100</f>
        <v>8.399384647077488</v>
      </c>
      <c r="F8" s="26">
        <v>11307369000</v>
      </c>
      <c r="G8" s="49">
        <f aca="true" t="shared" si="2" ref="G8:G13">(F8-F7)/F7*100</f>
        <v>4.6167637457334</v>
      </c>
      <c r="H8" s="22"/>
    </row>
    <row r="9" spans="1:7" ht="19.5" customHeight="1" thickBot="1">
      <c r="A9" s="45">
        <v>1996</v>
      </c>
      <c r="B9" s="26">
        <v>8214622179.967443</v>
      </c>
      <c r="C9" s="113">
        <f t="shared" si="0"/>
        <v>11.122052660984146</v>
      </c>
      <c r="D9" s="26">
        <v>4244395068.032557</v>
      </c>
      <c r="E9" s="113">
        <f t="shared" si="1"/>
        <v>8.415411743089532</v>
      </c>
      <c r="F9" s="26">
        <v>12459017248</v>
      </c>
      <c r="G9" s="49">
        <f t="shared" si="2"/>
        <v>10.184935576083172</v>
      </c>
    </row>
    <row r="10" spans="1:11" ht="19.5" customHeight="1" thickBot="1">
      <c r="A10" s="45">
        <v>1997</v>
      </c>
      <c r="B10" s="26">
        <v>8735654789.936554</v>
      </c>
      <c r="C10" s="113">
        <f t="shared" si="0"/>
        <v>6.342745881115806</v>
      </c>
      <c r="D10" s="26">
        <v>4402822745.063446</v>
      </c>
      <c r="E10" s="113">
        <f t="shared" si="1"/>
        <v>3.7326326718291676</v>
      </c>
      <c r="F10" s="26">
        <v>13138477535</v>
      </c>
      <c r="G10" s="49">
        <f t="shared" si="2"/>
        <v>5.453562455811443</v>
      </c>
      <c r="I10" s="27"/>
      <c r="J10" s="27"/>
      <c r="K10" s="27"/>
    </row>
    <row r="11" spans="1:7" ht="19.5" customHeight="1" thickBot="1">
      <c r="A11" s="45">
        <v>1998</v>
      </c>
      <c r="B11" s="26">
        <v>9332686808</v>
      </c>
      <c r="C11" s="113">
        <f t="shared" si="0"/>
        <v>6.83442778383625</v>
      </c>
      <c r="D11" s="26">
        <v>4691405844</v>
      </c>
      <c r="E11" s="113">
        <f t="shared" si="1"/>
        <v>6.554501864971068</v>
      </c>
      <c r="F11" s="26">
        <v>14024092652</v>
      </c>
      <c r="G11" s="49">
        <f t="shared" si="2"/>
        <v>6.74062207467176</v>
      </c>
    </row>
    <row r="12" spans="1:7" ht="19.5" customHeight="1" thickBot="1">
      <c r="A12" s="45">
        <v>1999</v>
      </c>
      <c r="B12" s="26">
        <f>F12-D12</f>
        <v>9826707555</v>
      </c>
      <c r="C12" s="113">
        <f t="shared" si="0"/>
        <v>5.293446112179874</v>
      </c>
      <c r="D12" s="26">
        <f>C24+C28+C36</f>
        <v>4793802963</v>
      </c>
      <c r="E12" s="113">
        <f t="shared" si="1"/>
        <v>2.1826531833940392</v>
      </c>
      <c r="F12" s="26">
        <f>C37</f>
        <v>14620510518</v>
      </c>
      <c r="G12" s="49">
        <f t="shared" si="2"/>
        <v>4.252808939585434</v>
      </c>
    </row>
    <row r="13" spans="1:7" ht="30" customHeight="1" thickBot="1">
      <c r="A13" s="50">
        <v>2000</v>
      </c>
      <c r="B13" s="51">
        <f>F13-D13</f>
        <v>10542816856</v>
      </c>
      <c r="C13" s="114">
        <f t="shared" si="0"/>
        <v>7.287377760983954</v>
      </c>
      <c r="D13" s="51">
        <f>D24+D28+D36</f>
        <v>4935510586</v>
      </c>
      <c r="E13" s="114">
        <f t="shared" si="1"/>
        <v>2.9560585633940666</v>
      </c>
      <c r="F13" s="51">
        <f>D37</f>
        <v>15478327442</v>
      </c>
      <c r="G13" s="53">
        <f t="shared" si="2"/>
        <v>5.8672159425890165</v>
      </c>
    </row>
    <row r="14" spans="1:7" ht="19.5" customHeight="1">
      <c r="A14" s="28" t="s">
        <v>987</v>
      </c>
      <c r="B14" s="29"/>
      <c r="C14" s="29"/>
      <c r="D14" s="29"/>
      <c r="E14" s="29"/>
      <c r="F14" s="29"/>
      <c r="G14" s="30"/>
    </row>
    <row r="15" spans="1:7" ht="12" customHeight="1">
      <c r="A15" s="31" t="s">
        <v>1138</v>
      </c>
      <c r="B15" s="32"/>
      <c r="C15" s="32"/>
      <c r="D15" s="32"/>
      <c r="E15" s="32"/>
      <c r="F15" s="32"/>
      <c r="G15" s="33"/>
    </row>
    <row r="16" ht="12" customHeight="1">
      <c r="A16" s="7" t="s">
        <v>1139</v>
      </c>
    </row>
    <row r="17" ht="12" customHeight="1">
      <c r="A17" s="7" t="s">
        <v>1140</v>
      </c>
    </row>
    <row r="19" spans="1:8" ht="12.75" hidden="1">
      <c r="A19" s="137" t="s">
        <v>1141</v>
      </c>
      <c r="B19" s="137"/>
      <c r="C19" s="137"/>
      <c r="D19" s="137"/>
      <c r="E19" s="137"/>
      <c r="F19" s="137"/>
      <c r="G19" s="137"/>
      <c r="H19" s="137"/>
    </row>
    <row r="20" spans="1:8" ht="12.75" hidden="1">
      <c r="A20"/>
      <c r="B20"/>
      <c r="C20"/>
      <c r="D20"/>
      <c r="E20"/>
      <c r="F20"/>
      <c r="G20"/>
      <c r="H20"/>
    </row>
    <row r="21" spans="1:8" ht="12.75" hidden="1">
      <c r="A21" s="138" t="s">
        <v>1142</v>
      </c>
      <c r="B21" s="138"/>
      <c r="C21" s="139">
        <v>1999</v>
      </c>
      <c r="D21" s="139">
        <v>2000</v>
      </c>
      <c r="F21" s="140"/>
      <c r="G21" s="140"/>
      <c r="H21" s="140"/>
    </row>
    <row r="22" spans="1:8" ht="12.75" hidden="1">
      <c r="A22"/>
      <c r="B22"/>
      <c r="C22" s="140"/>
      <c r="D22" s="140"/>
      <c r="F22" s="140"/>
      <c r="G22" s="140"/>
      <c r="H22" s="140"/>
    </row>
    <row r="23" spans="1:8" ht="12.75" hidden="1">
      <c r="A23" t="s">
        <v>1143</v>
      </c>
      <c r="B23"/>
      <c r="C23" s="141">
        <v>3764394390</v>
      </c>
      <c r="D23" s="141">
        <v>3846372242</v>
      </c>
      <c r="F23" s="141"/>
      <c r="H23" s="142"/>
    </row>
    <row r="24" spans="1:8" ht="12.75" hidden="1">
      <c r="A24" t="s">
        <v>1144</v>
      </c>
      <c r="B24"/>
      <c r="C24" s="141">
        <v>3601170731</v>
      </c>
      <c r="D24" s="141">
        <v>3696490640</v>
      </c>
      <c r="F24" s="141"/>
      <c r="H24" s="142"/>
    </row>
    <row r="25" spans="1:8" ht="12.75" hidden="1">
      <c r="A25" t="s">
        <v>1145</v>
      </c>
      <c r="B25"/>
      <c r="C25" s="141">
        <v>1498887456</v>
      </c>
      <c r="D25" s="141">
        <v>1665888519</v>
      </c>
      <c r="F25" s="141"/>
      <c r="H25" s="142"/>
    </row>
    <row r="26" spans="1:8" ht="12.75" hidden="1">
      <c r="A26" t="s">
        <v>1146</v>
      </c>
      <c r="B26"/>
      <c r="C26" s="141">
        <v>1028985130</v>
      </c>
      <c r="D26" s="141">
        <v>1143208021</v>
      </c>
      <c r="F26" s="141"/>
      <c r="H26" s="142"/>
    </row>
    <row r="27" spans="1:8" ht="12.75" hidden="1">
      <c r="A27" t="s">
        <v>1147</v>
      </c>
      <c r="B27"/>
      <c r="C27" s="141">
        <v>1872789419</v>
      </c>
      <c r="D27" s="141">
        <v>2097766745</v>
      </c>
      <c r="F27" s="141"/>
      <c r="H27" s="142"/>
    </row>
    <row r="28" spans="1:8" ht="12.75" hidden="1">
      <c r="A28" t="s">
        <v>1148</v>
      </c>
      <c r="B28"/>
      <c r="C28" s="141">
        <v>1170771649</v>
      </c>
      <c r="D28" s="141">
        <v>1214941513</v>
      </c>
      <c r="F28" s="141"/>
      <c r="H28" s="142"/>
    </row>
    <row r="29" spans="1:8" ht="12.75" hidden="1">
      <c r="A29" t="s">
        <v>1149</v>
      </c>
      <c r="B29"/>
      <c r="C29" s="141">
        <v>235303761</v>
      </c>
      <c r="D29" s="141">
        <v>253121595</v>
      </c>
      <c r="F29" s="141"/>
      <c r="H29" s="142"/>
    </row>
    <row r="30" spans="1:8" ht="12.75" hidden="1">
      <c r="A30" t="s">
        <v>1150</v>
      </c>
      <c r="B30"/>
      <c r="C30" s="141">
        <v>437487170</v>
      </c>
      <c r="D30" s="141">
        <v>446742087</v>
      </c>
      <c r="F30" s="141"/>
      <c r="H30" s="142"/>
    </row>
    <row r="31" spans="1:8" ht="12.75" hidden="1">
      <c r="A31" t="s">
        <v>1151</v>
      </c>
      <c r="B31"/>
      <c r="C31" s="141">
        <v>414095651</v>
      </c>
      <c r="D31" s="141">
        <v>442743357</v>
      </c>
      <c r="F31" s="141"/>
      <c r="H31" s="142"/>
    </row>
    <row r="32" spans="1:8" ht="12.75" hidden="1">
      <c r="A32" t="s">
        <v>1152</v>
      </c>
      <c r="B32"/>
      <c r="C32" s="141">
        <v>60644366</v>
      </c>
      <c r="D32" s="141">
        <v>62290866</v>
      </c>
      <c r="F32" s="141"/>
      <c r="H32" s="142"/>
    </row>
    <row r="33" spans="1:8" ht="12.75" hidden="1">
      <c r="A33" t="s">
        <v>1153</v>
      </c>
      <c r="B33"/>
      <c r="C33" s="141">
        <v>131237013</v>
      </c>
      <c r="D33" s="141">
        <v>179870603</v>
      </c>
      <c r="F33" s="141"/>
      <c r="H33" s="142"/>
    </row>
    <row r="34" spans="1:8" ht="12.75" hidden="1">
      <c r="A34" t="s">
        <v>1154</v>
      </c>
      <c r="B34"/>
      <c r="C34" s="141">
        <v>87971863</v>
      </c>
      <c r="D34" s="141">
        <v>114545208</v>
      </c>
      <c r="F34" s="141"/>
      <c r="H34" s="142"/>
    </row>
    <row r="35" spans="1:8" ht="12.75" hidden="1">
      <c r="A35" t="s">
        <v>1155</v>
      </c>
      <c r="B35"/>
      <c r="C35" s="141">
        <v>294911336</v>
      </c>
      <c r="D35" s="141">
        <v>290267613</v>
      </c>
      <c r="F35" s="141"/>
      <c r="H35" s="142"/>
    </row>
    <row r="36" spans="1:8" ht="12.75" hidden="1">
      <c r="A36" t="s">
        <v>1156</v>
      </c>
      <c r="B36"/>
      <c r="C36" s="141">
        <v>21860583</v>
      </c>
      <c r="D36" s="141">
        <v>24078433</v>
      </c>
      <c r="F36" s="141"/>
      <c r="H36" s="142"/>
    </row>
    <row r="37" spans="1:8" ht="12.75" hidden="1">
      <c r="A37" t="s">
        <v>1157</v>
      </c>
      <c r="B37"/>
      <c r="C37" s="141">
        <v>14620510518</v>
      </c>
      <c r="D37" s="141">
        <v>15478327442</v>
      </c>
      <c r="F37" s="141"/>
      <c r="H37" s="142"/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30.375" style="7" customWidth="1"/>
    <col min="2" max="6" width="15.125" style="7" customWidth="1"/>
    <col min="7" max="16384" width="11.375" style="7" customWidth="1"/>
  </cols>
  <sheetData>
    <row r="1" s="1" customFormat="1" ht="13.5" customHeight="1">
      <c r="A1" s="1" t="s">
        <v>1159</v>
      </c>
    </row>
    <row r="2" s="1" customFormat="1" ht="27.75" customHeight="1">
      <c r="A2" s="2" t="s">
        <v>1160</v>
      </c>
    </row>
    <row r="3" spans="1:6" ht="24" customHeight="1">
      <c r="A3" s="35" t="s">
        <v>1161</v>
      </c>
      <c r="B3" s="6" t="s">
        <v>977</v>
      </c>
      <c r="C3" s="36" t="s">
        <v>978</v>
      </c>
      <c r="D3" s="6" t="s">
        <v>993</v>
      </c>
      <c r="E3" s="36" t="s">
        <v>964</v>
      </c>
      <c r="F3" s="6" t="s">
        <v>1035</v>
      </c>
    </row>
    <row r="4" spans="1:6" ht="15" customHeight="1">
      <c r="A4" s="37"/>
      <c r="B4" s="12"/>
      <c r="C4" s="38"/>
      <c r="D4" s="12"/>
      <c r="E4" s="39"/>
      <c r="F4" s="12" t="s">
        <v>1037</v>
      </c>
    </row>
    <row r="5" spans="1:6" ht="15" customHeight="1">
      <c r="A5" s="37"/>
      <c r="B5" s="12"/>
      <c r="C5" s="38"/>
      <c r="D5" s="12"/>
      <c r="E5" s="39"/>
      <c r="F5" s="12" t="s">
        <v>1038</v>
      </c>
    </row>
    <row r="6" spans="1:6" ht="24" customHeight="1">
      <c r="A6" s="40"/>
      <c r="B6" s="16"/>
      <c r="C6" s="41"/>
      <c r="D6" s="16"/>
      <c r="E6" s="42"/>
      <c r="F6" s="16"/>
    </row>
    <row r="7" spans="1:7" ht="30" customHeight="1" thickBot="1">
      <c r="A7" s="43" t="s">
        <v>1143</v>
      </c>
      <c r="B7" s="21">
        <v>1298964681</v>
      </c>
      <c r="C7" s="44">
        <v>2104910836</v>
      </c>
      <c r="D7" s="20">
        <v>442496725</v>
      </c>
      <c r="E7" s="44">
        <v>3846372242</v>
      </c>
      <c r="F7" s="143">
        <v>24.9</v>
      </c>
      <c r="G7" s="22"/>
    </row>
    <row r="8" spans="1:7" ht="19.5" customHeight="1" thickBot="1">
      <c r="A8" s="45" t="s">
        <v>1144</v>
      </c>
      <c r="B8" s="46">
        <v>1540192510</v>
      </c>
      <c r="C8" s="47">
        <v>2004079949</v>
      </c>
      <c r="D8" s="26">
        <v>152218181</v>
      </c>
      <c r="E8" s="47">
        <v>3696490640</v>
      </c>
      <c r="F8" s="123">
        <v>23.9</v>
      </c>
      <c r="G8" s="22"/>
    </row>
    <row r="9" spans="1:6" ht="19.5" customHeight="1" thickBot="1">
      <c r="A9" s="45" t="s">
        <v>1145</v>
      </c>
      <c r="B9" s="26">
        <v>666916661</v>
      </c>
      <c r="C9" s="47">
        <v>838257286</v>
      </c>
      <c r="D9" s="26">
        <v>160714572</v>
      </c>
      <c r="E9" s="47">
        <v>1665888519</v>
      </c>
      <c r="F9" s="123">
        <v>10.8</v>
      </c>
    </row>
    <row r="10" spans="1:6" ht="19.5" customHeight="1" thickBot="1">
      <c r="A10" s="45" t="s">
        <v>1146</v>
      </c>
      <c r="B10" s="26">
        <v>460376587</v>
      </c>
      <c r="C10" s="47">
        <v>615827750</v>
      </c>
      <c r="D10" s="26">
        <v>67003684</v>
      </c>
      <c r="E10" s="47">
        <v>1143208021</v>
      </c>
      <c r="F10" s="123">
        <v>7.4</v>
      </c>
    </row>
    <row r="11" spans="1:6" ht="19.5" customHeight="1" thickBot="1">
      <c r="A11" s="45" t="s">
        <v>1147</v>
      </c>
      <c r="B11" s="26">
        <v>845095470</v>
      </c>
      <c r="C11" s="47">
        <v>1162472488</v>
      </c>
      <c r="D11" s="26">
        <v>90198787</v>
      </c>
      <c r="E11" s="47">
        <v>2097766745</v>
      </c>
      <c r="F11" s="123">
        <v>13.6</v>
      </c>
    </row>
    <row r="12" spans="1:6" ht="19.5" customHeight="1" thickBot="1">
      <c r="A12" s="45" t="s">
        <v>1148</v>
      </c>
      <c r="B12" s="26">
        <v>301692231</v>
      </c>
      <c r="C12" s="47">
        <v>912879151</v>
      </c>
      <c r="D12" s="26">
        <v>370131</v>
      </c>
      <c r="E12" s="47">
        <v>1214941513</v>
      </c>
      <c r="F12" s="123">
        <v>7.8</v>
      </c>
    </row>
    <row r="13" spans="1:6" ht="19.5" customHeight="1" thickBot="1">
      <c r="A13" s="45" t="s">
        <v>1149</v>
      </c>
      <c r="B13" s="26">
        <v>78585350</v>
      </c>
      <c r="C13" s="47">
        <v>173435406</v>
      </c>
      <c r="D13" s="26">
        <v>1100839</v>
      </c>
      <c r="E13" s="47">
        <v>253121595</v>
      </c>
      <c r="F13" s="123">
        <v>1.6</v>
      </c>
    </row>
    <row r="14" spans="1:6" ht="19.5" customHeight="1" thickBot="1">
      <c r="A14" s="45" t="s">
        <v>1150</v>
      </c>
      <c r="B14" s="26">
        <v>149777202</v>
      </c>
      <c r="C14" s="47">
        <v>274127781</v>
      </c>
      <c r="D14" s="26">
        <v>22837104</v>
      </c>
      <c r="E14" s="47">
        <v>446742087</v>
      </c>
      <c r="F14" s="123">
        <v>2.9</v>
      </c>
    </row>
    <row r="15" spans="1:6" ht="19.5" customHeight="1" thickBot="1">
      <c r="A15" s="45" t="s">
        <v>1151</v>
      </c>
      <c r="B15" s="26">
        <v>144854019</v>
      </c>
      <c r="C15" s="47">
        <v>268597339</v>
      </c>
      <c r="D15" s="26">
        <v>29291999</v>
      </c>
      <c r="E15" s="47">
        <v>442743357</v>
      </c>
      <c r="F15" s="123">
        <v>2.9</v>
      </c>
    </row>
    <row r="16" spans="1:6" ht="19.5" customHeight="1" thickBot="1">
      <c r="A16" s="45" t="s">
        <v>1152</v>
      </c>
      <c r="B16" s="26">
        <v>24257370</v>
      </c>
      <c r="C16" s="47">
        <v>35563684</v>
      </c>
      <c r="D16" s="26">
        <v>2469812</v>
      </c>
      <c r="E16" s="47">
        <v>62290866</v>
      </c>
      <c r="F16" s="123">
        <v>0.4</v>
      </c>
    </row>
    <row r="17" spans="1:6" ht="19.5" customHeight="1" thickBot="1">
      <c r="A17" s="45" t="s">
        <v>1153</v>
      </c>
      <c r="B17" s="26">
        <v>71572855</v>
      </c>
      <c r="C17" s="47">
        <v>87443488</v>
      </c>
      <c r="D17" s="26">
        <v>20854260</v>
      </c>
      <c r="E17" s="47">
        <v>179870603</v>
      </c>
      <c r="F17" s="123">
        <v>1.2</v>
      </c>
    </row>
    <row r="18" spans="1:6" ht="19.5" customHeight="1" thickBot="1">
      <c r="A18" s="45" t="s">
        <v>1162</v>
      </c>
      <c r="B18" s="26">
        <v>45665241</v>
      </c>
      <c r="C18" s="47">
        <v>60350867</v>
      </c>
      <c r="D18" s="26">
        <v>8529100</v>
      </c>
      <c r="E18" s="47">
        <v>114545208</v>
      </c>
      <c r="F18" s="123">
        <v>0.7</v>
      </c>
    </row>
    <row r="19" spans="1:6" ht="19.5" customHeight="1" thickBot="1">
      <c r="A19" s="45" t="s">
        <v>1163</v>
      </c>
      <c r="B19" s="26">
        <v>87789325</v>
      </c>
      <c r="C19" s="47">
        <v>147545714</v>
      </c>
      <c r="D19" s="26">
        <v>54932574</v>
      </c>
      <c r="E19" s="47">
        <v>290267613</v>
      </c>
      <c r="F19" s="123">
        <v>1.9</v>
      </c>
    </row>
    <row r="20" spans="1:6" ht="19.5" customHeight="1" thickBot="1">
      <c r="A20" s="45" t="s">
        <v>1164</v>
      </c>
      <c r="B20" s="26">
        <v>9660562</v>
      </c>
      <c r="C20" s="47">
        <v>12961267</v>
      </c>
      <c r="D20" s="26">
        <v>1456604</v>
      </c>
      <c r="E20" s="47">
        <v>24078433</v>
      </c>
      <c r="F20" s="123">
        <v>0.2</v>
      </c>
    </row>
    <row r="21" spans="1:6" ht="30" customHeight="1" thickBot="1">
      <c r="A21" s="144" t="s">
        <v>1157</v>
      </c>
      <c r="B21" s="145">
        <v>5725400064</v>
      </c>
      <c r="C21" s="146">
        <v>8698453006</v>
      </c>
      <c r="D21" s="145">
        <v>1054474372</v>
      </c>
      <c r="E21" s="146">
        <v>15478327442</v>
      </c>
      <c r="F21" s="147">
        <v>100</v>
      </c>
    </row>
    <row r="22" spans="1:6" ht="30" customHeight="1" thickBot="1">
      <c r="A22" s="148" t="s">
        <v>1165</v>
      </c>
      <c r="B22" s="149" t="s">
        <v>1025</v>
      </c>
      <c r="C22" s="150">
        <v>377973645</v>
      </c>
      <c r="D22" s="149">
        <v>2152605</v>
      </c>
      <c r="E22" s="150">
        <v>380126250</v>
      </c>
      <c r="F22" s="149" t="s">
        <v>1025</v>
      </c>
    </row>
    <row r="23" spans="1:6" ht="19.5" customHeight="1">
      <c r="A23" s="28" t="s">
        <v>987</v>
      </c>
      <c r="B23" s="29"/>
      <c r="C23" s="29"/>
      <c r="D23" s="29"/>
      <c r="E23" s="29"/>
      <c r="F23" s="29"/>
    </row>
    <row r="24" ht="12.75">
      <c r="A24" s="31" t="s">
        <v>1166</v>
      </c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6.875" style="7" customWidth="1"/>
    <col min="2" max="7" width="14.875" style="7" customWidth="1"/>
    <col min="8" max="16384" width="11.375" style="7" customWidth="1"/>
  </cols>
  <sheetData>
    <row r="1" s="1" customFormat="1" ht="13.5" customHeight="1">
      <c r="A1" s="1" t="s">
        <v>1167</v>
      </c>
    </row>
    <row r="2" s="1" customFormat="1" ht="27.75" customHeight="1">
      <c r="A2" s="2" t="s">
        <v>1169</v>
      </c>
    </row>
    <row r="3" spans="1:7" ht="24" customHeight="1">
      <c r="A3" s="35" t="s">
        <v>1089</v>
      </c>
      <c r="B3" s="6" t="s">
        <v>1134</v>
      </c>
      <c r="C3" s="36" t="s">
        <v>972</v>
      </c>
      <c r="D3" s="6" t="s">
        <v>1135</v>
      </c>
      <c r="E3" s="36" t="s">
        <v>972</v>
      </c>
      <c r="F3" s="6" t="s">
        <v>1136</v>
      </c>
      <c r="G3" s="36" t="s">
        <v>972</v>
      </c>
    </row>
    <row r="4" spans="1:7" ht="15" customHeight="1">
      <c r="A4" s="37"/>
      <c r="B4" s="12" t="s">
        <v>1137</v>
      </c>
      <c r="C4" s="38" t="s">
        <v>973</v>
      </c>
      <c r="D4" s="12" t="s">
        <v>1137</v>
      </c>
      <c r="E4" s="39" t="s">
        <v>973</v>
      </c>
      <c r="F4" s="12" t="s">
        <v>964</v>
      </c>
      <c r="G4" s="38" t="s">
        <v>973</v>
      </c>
    </row>
    <row r="5" spans="1:7" ht="15" customHeight="1">
      <c r="A5" s="37"/>
      <c r="B5" s="12" t="s">
        <v>964</v>
      </c>
      <c r="C5" s="38" t="s">
        <v>974</v>
      </c>
      <c r="D5" s="12" t="s">
        <v>964</v>
      </c>
      <c r="E5" s="39" t="s">
        <v>974</v>
      </c>
      <c r="F5" s="12"/>
      <c r="G5" s="38" t="s">
        <v>974</v>
      </c>
    </row>
    <row r="6" spans="1:7" ht="24" customHeight="1">
      <c r="A6" s="40"/>
      <c r="B6" s="16"/>
      <c r="C6" s="41" t="s">
        <v>986</v>
      </c>
      <c r="D6" s="16"/>
      <c r="E6" s="42" t="s">
        <v>986</v>
      </c>
      <c r="F6" s="16"/>
      <c r="G6" s="41" t="s">
        <v>986</v>
      </c>
    </row>
    <row r="7" spans="1:8" ht="30" customHeight="1" thickBot="1">
      <c r="A7" s="43">
        <v>1994</v>
      </c>
      <c r="B7" s="21">
        <v>1009.132945756054</v>
      </c>
      <c r="C7" s="136" t="s">
        <v>1025</v>
      </c>
      <c r="D7" s="20">
        <v>506.416394628286</v>
      </c>
      <c r="E7" s="136" t="s">
        <v>1025</v>
      </c>
      <c r="F7" s="21">
        <v>1515.54934038434</v>
      </c>
      <c r="G7" s="48" t="s">
        <v>1025</v>
      </c>
      <c r="H7" s="22"/>
    </row>
    <row r="8" spans="1:8" ht="19.5" customHeight="1" thickBot="1">
      <c r="A8" s="45">
        <v>1995</v>
      </c>
      <c r="B8" s="46">
        <v>1031.552469699568</v>
      </c>
      <c r="C8" s="113">
        <f aca="true" t="shared" si="0" ref="C8:C13">(B8-B7)/B7*100</f>
        <v>2.22166207513095</v>
      </c>
      <c r="D8" s="26">
        <v>546.2969332782795</v>
      </c>
      <c r="E8" s="113">
        <f aca="true" t="shared" si="1" ref="E8:E13">(D8-D7)/D7*100</f>
        <v>7.875048887243508</v>
      </c>
      <c r="F8" s="26">
        <v>1577.8494029778476</v>
      </c>
      <c r="G8" s="49">
        <f aca="true" t="shared" si="2" ref="G8:G13">(F8-F7)/F7*100</f>
        <v>4.110724800138045</v>
      </c>
      <c r="H8" s="22"/>
    </row>
    <row r="9" spans="1:7" ht="19.5" customHeight="1" thickBot="1">
      <c r="A9" s="45">
        <v>1996</v>
      </c>
      <c r="B9" s="26">
        <v>1141.7516401488422</v>
      </c>
      <c r="C9" s="113">
        <f t="shared" si="0"/>
        <v>10.682846843589914</v>
      </c>
      <c r="D9" s="26">
        <v>589.92914393356</v>
      </c>
      <c r="E9" s="113">
        <f t="shared" si="1"/>
        <v>7.986903824161601</v>
      </c>
      <c r="F9" s="26">
        <v>1731.6807840824022</v>
      </c>
      <c r="G9" s="49">
        <f t="shared" si="2"/>
        <v>9.749433679426648</v>
      </c>
    </row>
    <row r="10" spans="1:11" ht="19.5" customHeight="1" thickBot="1">
      <c r="A10" s="45">
        <v>1997</v>
      </c>
      <c r="B10" s="26">
        <v>1210.795688855978</v>
      </c>
      <c r="C10" s="113">
        <f t="shared" si="0"/>
        <v>6.0472038120422535</v>
      </c>
      <c r="D10" s="26">
        <v>610.248335895904</v>
      </c>
      <c r="E10" s="113">
        <f t="shared" si="1"/>
        <v>3.4443444897227233</v>
      </c>
      <c r="F10" s="26">
        <v>1821.0440247518818</v>
      </c>
      <c r="G10" s="49">
        <f t="shared" si="2"/>
        <v>5.160491557734308</v>
      </c>
      <c r="I10" s="27"/>
      <c r="J10" s="27"/>
      <c r="K10" s="27"/>
    </row>
    <row r="11" spans="1:7" ht="19.5" customHeight="1" thickBot="1">
      <c r="A11" s="45">
        <v>1998</v>
      </c>
      <c r="B11" s="26">
        <v>1287.51</v>
      </c>
      <c r="C11" s="113">
        <f t="shared" si="0"/>
        <v>6.335859290720279</v>
      </c>
      <c r="D11" s="26">
        <v>647.22</v>
      </c>
      <c r="E11" s="113">
        <f t="shared" si="1"/>
        <v>6.058462093111326</v>
      </c>
      <c r="F11" s="26">
        <v>1934.73</v>
      </c>
      <c r="G11" s="49">
        <f t="shared" si="2"/>
        <v>6.242900978937508</v>
      </c>
    </row>
    <row r="12" spans="1:7" ht="19.5" customHeight="1" thickBot="1">
      <c r="A12" s="45">
        <v>1999</v>
      </c>
      <c r="B12" s="26">
        <v>1352.3238940325607</v>
      </c>
      <c r="C12" s="113">
        <f t="shared" si="0"/>
        <v>5.034049757482327</v>
      </c>
      <c r="D12" s="26">
        <v>659.709699700022</v>
      </c>
      <c r="E12" s="113">
        <f t="shared" si="1"/>
        <v>1.929745635181548</v>
      </c>
      <c r="F12" s="26">
        <v>2012.03</v>
      </c>
      <c r="G12" s="49">
        <f t="shared" si="2"/>
        <v>3.99538953755821</v>
      </c>
    </row>
    <row r="13" spans="1:7" ht="30" customHeight="1" thickBot="1">
      <c r="A13" s="50">
        <v>2000</v>
      </c>
      <c r="B13" s="51">
        <v>1450.55804128473</v>
      </c>
      <c r="C13" s="114">
        <f t="shared" si="0"/>
        <v>7.264099058343201</v>
      </c>
      <c r="D13" s="51">
        <v>679.0637327910924</v>
      </c>
      <c r="E13" s="114">
        <f t="shared" si="1"/>
        <v>2.933719649699088</v>
      </c>
      <c r="F13" s="51">
        <v>2129.6217740758225</v>
      </c>
      <c r="G13" s="53">
        <f t="shared" si="2"/>
        <v>5.844434430690523</v>
      </c>
    </row>
    <row r="14" spans="1:7" ht="19.5" customHeight="1">
      <c r="A14" s="28" t="s">
        <v>987</v>
      </c>
      <c r="B14" s="29"/>
      <c r="C14" s="29"/>
      <c r="D14" s="29"/>
      <c r="E14" s="29"/>
      <c r="F14" s="29"/>
      <c r="G14" s="30"/>
    </row>
    <row r="15" ht="12.75">
      <c r="A15" s="31" t="s">
        <v>1168</v>
      </c>
    </row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30.375" style="7" customWidth="1"/>
    <col min="2" max="6" width="15.125" style="7" customWidth="1"/>
    <col min="7" max="8" width="11.375" style="7" customWidth="1"/>
    <col min="9" max="9" width="15.125" style="7" hidden="1" customWidth="1"/>
    <col min="10" max="16384" width="11.375" style="7" customWidth="1"/>
  </cols>
  <sheetData>
    <row r="1" s="1" customFormat="1" ht="13.5" customHeight="1">
      <c r="A1" s="1" t="s">
        <v>1170</v>
      </c>
    </row>
    <row r="2" s="1" customFormat="1" ht="27.75" customHeight="1">
      <c r="A2" s="2" t="s">
        <v>1171</v>
      </c>
    </row>
    <row r="3" spans="1:9" ht="24" customHeight="1">
      <c r="A3" s="35" t="s">
        <v>1161</v>
      </c>
      <c r="B3" s="6" t="s">
        <v>977</v>
      </c>
      <c r="C3" s="36" t="s">
        <v>978</v>
      </c>
      <c r="D3" s="6" t="s">
        <v>993</v>
      </c>
      <c r="E3" s="36" t="s">
        <v>964</v>
      </c>
      <c r="F3" s="6" t="s">
        <v>972</v>
      </c>
      <c r="I3" s="36" t="s">
        <v>964</v>
      </c>
    </row>
    <row r="4" spans="1:9" ht="15" customHeight="1">
      <c r="A4" s="37"/>
      <c r="B4" s="12"/>
      <c r="C4" s="38"/>
      <c r="D4" s="12"/>
      <c r="E4" s="39"/>
      <c r="F4" s="12" t="s">
        <v>973</v>
      </c>
      <c r="I4" s="151" t="s">
        <v>1172</v>
      </c>
    </row>
    <row r="5" spans="1:9" ht="15" customHeight="1">
      <c r="A5" s="37"/>
      <c r="B5" s="12"/>
      <c r="C5" s="38"/>
      <c r="D5" s="12"/>
      <c r="E5" s="39"/>
      <c r="F5" s="12" t="s">
        <v>1173</v>
      </c>
      <c r="I5" s="39" t="s">
        <v>1174</v>
      </c>
    </row>
    <row r="6" spans="1:9" ht="24" customHeight="1">
      <c r="A6" s="40"/>
      <c r="B6" s="16"/>
      <c r="C6" s="41"/>
      <c r="D6" s="16"/>
      <c r="E6" s="42"/>
      <c r="F6" s="16" t="s">
        <v>986</v>
      </c>
      <c r="I6" s="42" t="s">
        <v>1175</v>
      </c>
    </row>
    <row r="7" spans="1:9" ht="30" customHeight="1" thickBot="1">
      <c r="A7" s="43" t="s">
        <v>1143</v>
      </c>
      <c r="B7" s="21">
        <v>472.93</v>
      </c>
      <c r="C7" s="44">
        <v>716.75</v>
      </c>
      <c r="D7" s="20">
        <v>279.22</v>
      </c>
      <c r="E7" s="44">
        <v>529.21</v>
      </c>
      <c r="F7" s="143">
        <f aca="true" t="shared" si="0" ref="F7:F21">(E7-I7)/I7*100</f>
        <v>2.1551426268064473</v>
      </c>
      <c r="G7" s="22"/>
      <c r="I7" s="44">
        <v>518.0453831221322</v>
      </c>
    </row>
    <row r="8" spans="1:9" ht="19.5" customHeight="1" thickBot="1">
      <c r="A8" s="45" t="s">
        <v>1144</v>
      </c>
      <c r="B8" s="46">
        <v>560.76</v>
      </c>
      <c r="C8" s="47">
        <v>682.41</v>
      </c>
      <c r="D8" s="26">
        <v>96.05</v>
      </c>
      <c r="E8" s="47">
        <v>508.59</v>
      </c>
      <c r="F8" s="123">
        <f t="shared" si="0"/>
        <v>2.6245852562995298</v>
      </c>
      <c r="G8" s="22"/>
      <c r="I8" s="47">
        <v>495.58300160709354</v>
      </c>
    </row>
    <row r="9" spans="1:9" ht="19.5" customHeight="1" thickBot="1">
      <c r="A9" s="45" t="s">
        <v>1145</v>
      </c>
      <c r="B9" s="26">
        <v>242.81</v>
      </c>
      <c r="C9" s="47">
        <v>285.44</v>
      </c>
      <c r="D9" s="26">
        <v>101.41</v>
      </c>
      <c r="E9" s="47">
        <v>229.21</v>
      </c>
      <c r="F9" s="123">
        <f t="shared" si="0"/>
        <v>11.119901062138183</v>
      </c>
      <c r="I9" s="47">
        <v>206.27268185905413</v>
      </c>
    </row>
    <row r="10" spans="1:9" ht="19.5" customHeight="1" thickBot="1">
      <c r="A10" s="45" t="s">
        <v>1146</v>
      </c>
      <c r="B10" s="26">
        <v>167.62</v>
      </c>
      <c r="C10" s="47">
        <v>209.7</v>
      </c>
      <c r="D10" s="26">
        <v>42.28</v>
      </c>
      <c r="E10" s="47">
        <v>157.29</v>
      </c>
      <c r="F10" s="123">
        <f t="shared" si="0"/>
        <v>11.075767718820178</v>
      </c>
      <c r="I10" s="47">
        <v>141.6060435415289</v>
      </c>
    </row>
    <row r="11" spans="1:9" ht="19.5" customHeight="1" thickBot="1">
      <c r="A11" s="45" t="s">
        <v>1147</v>
      </c>
      <c r="B11" s="26">
        <v>307.69</v>
      </c>
      <c r="C11" s="47">
        <v>395.84</v>
      </c>
      <c r="D11" s="26">
        <v>56.92</v>
      </c>
      <c r="E11" s="47">
        <v>288.63</v>
      </c>
      <c r="F11" s="123">
        <f t="shared" si="0"/>
        <v>11.990151543033685</v>
      </c>
      <c r="I11" s="47">
        <v>257.7280198510046</v>
      </c>
    </row>
    <row r="12" spans="1:9" ht="19.5" customHeight="1" thickBot="1">
      <c r="A12" s="45" t="s">
        <v>1148</v>
      </c>
      <c r="B12" s="26">
        <v>109.84</v>
      </c>
      <c r="C12" s="47">
        <v>310.85</v>
      </c>
      <c r="D12" s="26">
        <v>0.23</v>
      </c>
      <c r="E12" s="47">
        <v>167.16</v>
      </c>
      <c r="F12" s="123">
        <f t="shared" si="0"/>
        <v>3.7498494670159226</v>
      </c>
      <c r="I12" s="47">
        <v>161.11830605898217</v>
      </c>
    </row>
    <row r="13" spans="1:9" ht="19.5" customHeight="1" thickBot="1">
      <c r="A13" s="45" t="s">
        <v>1149</v>
      </c>
      <c r="B13" s="26">
        <v>28.61</v>
      </c>
      <c r="C13" s="47">
        <v>59.06</v>
      </c>
      <c r="D13" s="26">
        <v>0.69</v>
      </c>
      <c r="E13" s="47">
        <v>34.83</v>
      </c>
      <c r="F13" s="123">
        <f t="shared" si="0"/>
        <v>7.560277891180825</v>
      </c>
      <c r="I13" s="47">
        <v>32.381842705201684</v>
      </c>
    </row>
    <row r="14" spans="1:9" ht="19.5" customHeight="1" thickBot="1">
      <c r="A14" s="45" t="s">
        <v>1150</v>
      </c>
      <c r="B14" s="26">
        <v>54.53</v>
      </c>
      <c r="C14" s="47">
        <v>93.34</v>
      </c>
      <c r="D14" s="26">
        <v>14.41</v>
      </c>
      <c r="E14" s="47">
        <v>61.47</v>
      </c>
      <c r="F14" s="123">
        <f t="shared" si="0"/>
        <v>2.099873004275759</v>
      </c>
      <c r="I14" s="47">
        <v>60.205755591317676</v>
      </c>
    </row>
    <row r="15" spans="1:9" ht="19.5" customHeight="1" thickBot="1">
      <c r="A15" s="45" t="s">
        <v>1151</v>
      </c>
      <c r="B15" s="26">
        <v>52.74</v>
      </c>
      <c r="C15" s="47">
        <v>91.46</v>
      </c>
      <c r="D15" s="26">
        <v>18.48</v>
      </c>
      <c r="E15" s="47">
        <v>60.92</v>
      </c>
      <c r="F15" s="123">
        <f t="shared" si="0"/>
        <v>6.902173498074239</v>
      </c>
      <c r="I15" s="47">
        <v>56.98668044489987</v>
      </c>
    </row>
    <row r="16" spans="1:9" ht="19.5" customHeight="1" thickBot="1">
      <c r="A16" s="45" t="s">
        <v>1152</v>
      </c>
      <c r="B16" s="26">
        <v>8.83</v>
      </c>
      <c r="C16" s="47">
        <v>12.11</v>
      </c>
      <c r="D16" s="26">
        <v>1.56</v>
      </c>
      <c r="E16" s="47">
        <v>8.57</v>
      </c>
      <c r="F16" s="123">
        <f t="shared" si="0"/>
        <v>2.6875215085932447</v>
      </c>
      <c r="I16" s="47">
        <v>8.345707320711634</v>
      </c>
    </row>
    <row r="17" spans="1:9" ht="19.5" customHeight="1" thickBot="1">
      <c r="A17" s="45" t="s">
        <v>1153</v>
      </c>
      <c r="B17" s="26">
        <v>26.06</v>
      </c>
      <c r="C17" s="47">
        <v>29.78</v>
      </c>
      <c r="D17" s="26">
        <v>13.16</v>
      </c>
      <c r="E17" s="47">
        <v>24.75</v>
      </c>
      <c r="F17" s="123">
        <f t="shared" si="0"/>
        <v>37.03962958986274</v>
      </c>
      <c r="I17" s="47">
        <v>18.060469131500657</v>
      </c>
    </row>
    <row r="18" spans="1:9" ht="19.5" customHeight="1" thickBot="1">
      <c r="A18" s="45" t="s">
        <v>1162</v>
      </c>
      <c r="B18" s="26">
        <v>16.63</v>
      </c>
      <c r="C18" s="47">
        <v>20.55</v>
      </c>
      <c r="D18" s="26">
        <v>5.38</v>
      </c>
      <c r="E18" s="47">
        <v>15.76</v>
      </c>
      <c r="F18" s="123">
        <f t="shared" si="0"/>
        <v>30.17864114120216</v>
      </c>
      <c r="I18" s="47">
        <v>12.106440704743141</v>
      </c>
    </row>
    <row r="19" spans="1:9" ht="19.5" customHeight="1" thickBot="1">
      <c r="A19" s="45" t="s">
        <v>1163</v>
      </c>
      <c r="B19" s="26">
        <v>31.96</v>
      </c>
      <c r="C19" s="47">
        <v>50.24</v>
      </c>
      <c r="D19" s="26">
        <v>34.66</v>
      </c>
      <c r="E19" s="47">
        <v>39.94</v>
      </c>
      <c r="F19" s="123">
        <f t="shared" si="0"/>
        <v>-1.5889413081089618</v>
      </c>
      <c r="I19" s="47">
        <v>40.58486976046627</v>
      </c>
    </row>
    <row r="20" spans="1:9" ht="19.5" customHeight="1" thickBot="1">
      <c r="A20" s="45" t="s">
        <v>1164</v>
      </c>
      <c r="B20" s="26">
        <v>3.52</v>
      </c>
      <c r="C20" s="47">
        <v>4.41</v>
      </c>
      <c r="D20" s="26">
        <v>0.92</v>
      </c>
      <c r="E20" s="47">
        <v>3.31</v>
      </c>
      <c r="F20" s="123">
        <f t="shared" si="0"/>
        <v>10.025553938794776</v>
      </c>
      <c r="I20" s="47">
        <v>3.0083920339463077</v>
      </c>
    </row>
    <row r="21" spans="1:9" ht="30" customHeight="1" thickBot="1">
      <c r="A21" s="144" t="s">
        <v>1157</v>
      </c>
      <c r="B21" s="145">
        <v>2084.53</v>
      </c>
      <c r="C21" s="146">
        <v>2961.93</v>
      </c>
      <c r="D21" s="145">
        <v>665.39</v>
      </c>
      <c r="E21" s="146">
        <v>2129.62</v>
      </c>
      <c r="F21" s="147">
        <f t="shared" si="0"/>
        <v>5.844157206604042</v>
      </c>
      <c r="I21" s="146">
        <v>2012.0335937325829</v>
      </c>
    </row>
    <row r="22" spans="1:9" ht="30" customHeight="1" thickBot="1">
      <c r="A22" s="148" t="s">
        <v>1165</v>
      </c>
      <c r="B22" s="149" t="s">
        <v>1025</v>
      </c>
      <c r="C22" s="150">
        <v>128.7</v>
      </c>
      <c r="D22" s="149">
        <v>1.36</v>
      </c>
      <c r="E22" s="150" t="s">
        <v>1025</v>
      </c>
      <c r="F22" s="149" t="s">
        <v>1025</v>
      </c>
      <c r="I22" s="150" t="s">
        <v>1025</v>
      </c>
    </row>
    <row r="23" spans="1:9" ht="19.5" customHeight="1">
      <c r="A23" s="28" t="s">
        <v>987</v>
      </c>
      <c r="B23" s="29"/>
      <c r="C23" s="29"/>
      <c r="D23" s="29"/>
      <c r="E23" s="29"/>
      <c r="F23" s="29"/>
      <c r="I23" s="29"/>
    </row>
    <row r="24" ht="12.75">
      <c r="A24" s="31" t="s">
        <v>1166</v>
      </c>
    </row>
    <row r="25" ht="12.75">
      <c r="A25" s="7" t="s">
        <v>1176</v>
      </c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2.875" style="7" customWidth="1"/>
    <col min="2" max="9" width="11.875" style="7" customWidth="1"/>
    <col min="10" max="16384" width="11.375" style="7" customWidth="1"/>
  </cols>
  <sheetData>
    <row r="1" s="1" customFormat="1" ht="13.5" customHeight="1">
      <c r="A1" s="1" t="s">
        <v>988</v>
      </c>
    </row>
    <row r="2" s="1" customFormat="1" ht="27.75" customHeight="1">
      <c r="A2" s="2" t="s">
        <v>989</v>
      </c>
    </row>
    <row r="3" spans="1:9" ht="24" customHeight="1">
      <c r="A3" s="3" t="s">
        <v>965</v>
      </c>
      <c r="B3" s="4" t="s">
        <v>966</v>
      </c>
      <c r="C3" s="5" t="s">
        <v>967</v>
      </c>
      <c r="D3" s="6" t="s">
        <v>968</v>
      </c>
      <c r="E3" s="5" t="s">
        <v>969</v>
      </c>
      <c r="F3" s="6" t="s">
        <v>970</v>
      </c>
      <c r="G3" s="5" t="s">
        <v>971</v>
      </c>
      <c r="H3" s="6" t="s">
        <v>964</v>
      </c>
      <c r="I3" s="5" t="s">
        <v>972</v>
      </c>
    </row>
    <row r="4" spans="1:9" ht="15" customHeight="1">
      <c r="A4" s="8"/>
      <c r="B4" s="9"/>
      <c r="C4" s="34">
        <v>10000</v>
      </c>
      <c r="D4" s="11">
        <v>50000</v>
      </c>
      <c r="E4" s="34">
        <v>100000</v>
      </c>
      <c r="F4" s="11">
        <v>500000</v>
      </c>
      <c r="G4" s="34">
        <v>500000</v>
      </c>
      <c r="H4" s="12"/>
      <c r="I4" s="10" t="s">
        <v>973</v>
      </c>
    </row>
    <row r="5" spans="1:9" ht="15" customHeight="1">
      <c r="A5" s="8"/>
      <c r="B5" s="9"/>
      <c r="C5" s="10"/>
      <c r="D5" s="12"/>
      <c r="E5" s="10"/>
      <c r="F5" s="12"/>
      <c r="G5" s="10"/>
      <c r="H5" s="12"/>
      <c r="I5" s="10" t="s">
        <v>974</v>
      </c>
    </row>
    <row r="6" spans="1:9" ht="24" customHeight="1">
      <c r="A6" s="13"/>
      <c r="B6" s="14"/>
      <c r="C6" s="15"/>
      <c r="D6" s="16"/>
      <c r="E6" s="15"/>
      <c r="F6" s="16"/>
      <c r="G6" s="15"/>
      <c r="H6" s="16"/>
      <c r="I6" s="15" t="s">
        <v>986</v>
      </c>
    </row>
    <row r="7" spans="1:10" ht="30" customHeight="1" thickBot="1">
      <c r="A7" s="17">
        <v>1994</v>
      </c>
      <c r="B7" s="18">
        <v>118</v>
      </c>
      <c r="C7" s="19">
        <v>15</v>
      </c>
      <c r="D7" s="20">
        <v>22</v>
      </c>
      <c r="E7" s="19">
        <v>8</v>
      </c>
      <c r="F7" s="20">
        <v>13</v>
      </c>
      <c r="G7" s="19">
        <v>2</v>
      </c>
      <c r="H7" s="21">
        <f aca="true" t="shared" si="0" ref="H7:H13">SUM(B7:G7)</f>
        <v>178</v>
      </c>
      <c r="I7" s="54">
        <v>-2.7</v>
      </c>
      <c r="J7" s="22"/>
    </row>
    <row r="8" spans="1:10" ht="19.5" customHeight="1" thickBot="1">
      <c r="A8" s="23">
        <v>1995</v>
      </c>
      <c r="B8" s="24">
        <v>106</v>
      </c>
      <c r="C8" s="25">
        <v>15</v>
      </c>
      <c r="D8" s="26">
        <v>20</v>
      </c>
      <c r="E8" s="25">
        <v>8</v>
      </c>
      <c r="F8" s="26">
        <v>15</v>
      </c>
      <c r="G8" s="25">
        <v>2</v>
      </c>
      <c r="H8" s="26">
        <f t="shared" si="0"/>
        <v>166</v>
      </c>
      <c r="I8" s="55">
        <f aca="true" t="shared" si="1" ref="I8:I13">(H8-H7)/H7*100</f>
        <v>-6.741573033707865</v>
      </c>
      <c r="J8" s="22"/>
    </row>
    <row r="9" spans="1:9" ht="19.5" customHeight="1" thickBot="1">
      <c r="A9" s="23">
        <v>1996</v>
      </c>
      <c r="B9" s="24">
        <v>90</v>
      </c>
      <c r="C9" s="25">
        <v>14</v>
      </c>
      <c r="D9" s="26">
        <v>20</v>
      </c>
      <c r="E9" s="25">
        <v>6</v>
      </c>
      <c r="F9" s="26">
        <v>12</v>
      </c>
      <c r="G9" s="25">
        <v>3</v>
      </c>
      <c r="H9" s="26">
        <f t="shared" si="0"/>
        <v>145</v>
      </c>
      <c r="I9" s="55">
        <f t="shared" si="1"/>
        <v>-12.650602409638553</v>
      </c>
    </row>
    <row r="10" spans="1:13" ht="19.5" customHeight="1" thickBot="1">
      <c r="A10" s="23">
        <v>1997</v>
      </c>
      <c r="B10" s="24">
        <v>76</v>
      </c>
      <c r="C10" s="25">
        <v>14</v>
      </c>
      <c r="D10" s="26">
        <v>20</v>
      </c>
      <c r="E10" s="25">
        <v>4</v>
      </c>
      <c r="F10" s="26">
        <v>11</v>
      </c>
      <c r="G10" s="25">
        <v>4</v>
      </c>
      <c r="H10" s="26">
        <f t="shared" si="0"/>
        <v>129</v>
      </c>
      <c r="I10" s="55">
        <f t="shared" si="1"/>
        <v>-11.03448275862069</v>
      </c>
      <c r="K10" s="27"/>
      <c r="L10" s="27"/>
      <c r="M10" s="27"/>
    </row>
    <row r="11" spans="1:9" ht="19.5" customHeight="1" thickBot="1">
      <c r="A11" s="23">
        <v>1998</v>
      </c>
      <c r="B11" s="24">
        <v>64</v>
      </c>
      <c r="C11" s="25">
        <v>13</v>
      </c>
      <c r="D11" s="26">
        <v>21</v>
      </c>
      <c r="E11" s="25">
        <v>6</v>
      </c>
      <c r="F11" s="26">
        <v>10</v>
      </c>
      <c r="G11" s="25">
        <v>4</v>
      </c>
      <c r="H11" s="26">
        <f t="shared" si="0"/>
        <v>118</v>
      </c>
      <c r="I11" s="55">
        <f t="shared" si="1"/>
        <v>-8.527131782945736</v>
      </c>
    </row>
    <row r="12" spans="1:9" ht="19.5" customHeight="1" thickBot="1">
      <c r="A12" s="23">
        <v>1999</v>
      </c>
      <c r="B12" s="24">
        <v>56</v>
      </c>
      <c r="C12" s="25">
        <v>12</v>
      </c>
      <c r="D12" s="26">
        <v>19</v>
      </c>
      <c r="E12" s="25">
        <v>8</v>
      </c>
      <c r="F12" s="26">
        <v>10</v>
      </c>
      <c r="G12" s="25">
        <v>4</v>
      </c>
      <c r="H12" s="26">
        <f t="shared" si="0"/>
        <v>109</v>
      </c>
      <c r="I12" s="55">
        <f t="shared" si="1"/>
        <v>-7.627118644067797</v>
      </c>
    </row>
    <row r="13" spans="1:9" ht="30" customHeight="1" thickBot="1">
      <c r="A13" s="56">
        <v>2000</v>
      </c>
      <c r="B13" s="57">
        <v>48</v>
      </c>
      <c r="C13" s="58">
        <v>11</v>
      </c>
      <c r="D13" s="51">
        <v>19</v>
      </c>
      <c r="E13" s="58">
        <v>9</v>
      </c>
      <c r="F13" s="51">
        <v>10</v>
      </c>
      <c r="G13" s="58">
        <v>4</v>
      </c>
      <c r="H13" s="51">
        <f t="shared" si="0"/>
        <v>101</v>
      </c>
      <c r="I13" s="59">
        <f t="shared" si="1"/>
        <v>-7.339449541284404</v>
      </c>
    </row>
    <row r="14" spans="1:9" ht="19.5" customHeight="1">
      <c r="A14" s="28" t="s">
        <v>987</v>
      </c>
      <c r="B14" s="29"/>
      <c r="C14" s="29"/>
      <c r="D14" s="29"/>
      <c r="E14" s="29"/>
      <c r="F14" s="29"/>
      <c r="G14" s="29"/>
      <c r="H14" s="29"/>
      <c r="I14" s="30"/>
    </row>
    <row r="15" spans="1:9" ht="12" customHeight="1">
      <c r="A15" s="31" t="s">
        <v>975</v>
      </c>
      <c r="B15" s="32"/>
      <c r="C15" s="32"/>
      <c r="D15" s="32"/>
      <c r="E15" s="32"/>
      <c r="F15" s="32"/>
      <c r="G15" s="32"/>
      <c r="H15" s="32"/>
      <c r="I15" s="33"/>
    </row>
    <row r="16" ht="12.75">
      <c r="A16" s="7" t="s">
        <v>976</v>
      </c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2.875" style="7" customWidth="1"/>
    <col min="2" max="6" width="15.75390625" style="7" customWidth="1"/>
    <col min="7" max="7" width="13.375" style="7" customWidth="1"/>
    <col min="8" max="16384" width="11.375" style="7" customWidth="1"/>
  </cols>
  <sheetData>
    <row r="1" spans="1:7" s="1" customFormat="1" ht="13.5" customHeight="1">
      <c r="A1" s="152" t="s">
        <v>1177</v>
      </c>
      <c r="B1" s="152"/>
      <c r="C1" s="152"/>
      <c r="D1" s="152"/>
      <c r="E1" s="152"/>
      <c r="F1" s="152"/>
      <c r="G1" s="152"/>
    </row>
    <row r="2" spans="1:7" s="1" customFormat="1" ht="27.75" customHeight="1">
      <c r="A2" s="153" t="s">
        <v>1178</v>
      </c>
      <c r="B2" s="152"/>
      <c r="C2" s="152"/>
      <c r="D2" s="152"/>
      <c r="E2" s="152"/>
      <c r="F2" s="152"/>
      <c r="G2" s="152"/>
    </row>
    <row r="3" spans="1:7" ht="24" customHeight="1">
      <c r="A3" s="35" t="s">
        <v>1089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7" ht="30" customHeight="1" thickBot="1">
      <c r="A7" s="43">
        <v>1994</v>
      </c>
      <c r="B7" s="21">
        <v>1094583000</v>
      </c>
      <c r="C7" s="44">
        <v>161563000</v>
      </c>
      <c r="D7" s="20">
        <v>2653000</v>
      </c>
      <c r="E7" s="44">
        <v>552000</v>
      </c>
      <c r="F7" s="21">
        <v>1259274000</v>
      </c>
      <c r="G7" s="48" t="s">
        <v>1025</v>
      </c>
    </row>
    <row r="8" spans="1:7" ht="19.5" customHeight="1" thickBot="1">
      <c r="A8" s="45">
        <v>1995</v>
      </c>
      <c r="B8" s="46">
        <v>1104144000</v>
      </c>
      <c r="C8" s="47">
        <v>182947000</v>
      </c>
      <c r="D8" s="26">
        <v>2520000</v>
      </c>
      <c r="E8" s="47">
        <v>560000</v>
      </c>
      <c r="F8" s="26">
        <v>1290196000</v>
      </c>
      <c r="G8" s="49">
        <v>2.455541843951356</v>
      </c>
    </row>
    <row r="9" spans="1:7" ht="19.5" customHeight="1" thickBot="1">
      <c r="A9" s="45">
        <v>1996</v>
      </c>
      <c r="B9" s="26">
        <v>1089264800.5</v>
      </c>
      <c r="C9" s="47">
        <v>580101661.8000002</v>
      </c>
      <c r="D9" s="26">
        <v>4375346.35</v>
      </c>
      <c r="E9" s="47">
        <v>4789928.95</v>
      </c>
      <c r="F9" s="26">
        <v>1678531737.6000004</v>
      </c>
      <c r="G9" s="49">
        <v>30.09897237318984</v>
      </c>
    </row>
    <row r="10" spans="1:10" ht="19.5" customHeight="1" thickBot="1">
      <c r="A10" s="45">
        <v>1997</v>
      </c>
      <c r="B10" s="26">
        <v>879950459</v>
      </c>
      <c r="C10" s="47">
        <v>850703379</v>
      </c>
      <c r="D10" s="26">
        <v>1704020</v>
      </c>
      <c r="E10" s="47">
        <v>45624484</v>
      </c>
      <c r="F10" s="26">
        <v>1777982343</v>
      </c>
      <c r="G10" s="49">
        <v>5.924857014750056</v>
      </c>
      <c r="H10" s="27"/>
      <c r="I10" s="27"/>
      <c r="J10" s="27"/>
    </row>
    <row r="11" spans="1:7" ht="19.5" customHeight="1" thickBot="1">
      <c r="A11" s="45">
        <v>1998</v>
      </c>
      <c r="B11" s="26">
        <v>1013899968</v>
      </c>
      <c r="C11" s="47">
        <v>981741080</v>
      </c>
      <c r="D11" s="26">
        <v>1294283</v>
      </c>
      <c r="E11" s="47">
        <v>100297469</v>
      </c>
      <c r="F11" s="26">
        <v>2097232800</v>
      </c>
      <c r="G11" s="49">
        <v>17.955772072591387</v>
      </c>
    </row>
    <row r="12" spans="1:7" ht="19.5" customHeight="1" thickBot="1">
      <c r="A12" s="45">
        <v>1999</v>
      </c>
      <c r="B12" s="26">
        <v>1011361150</v>
      </c>
      <c r="C12" s="47">
        <v>1055568640</v>
      </c>
      <c r="D12" s="26">
        <v>792455</v>
      </c>
      <c r="E12" s="47">
        <v>122178940</v>
      </c>
      <c r="F12" s="26">
        <v>2189901184</v>
      </c>
      <c r="G12" s="49">
        <v>4.418602646306123</v>
      </c>
    </row>
    <row r="13" spans="1:7" ht="30" customHeight="1" thickBot="1">
      <c r="A13" s="50">
        <v>2000</v>
      </c>
      <c r="B13" s="51">
        <v>1054450600.6999998</v>
      </c>
      <c r="C13" s="52">
        <v>1090720983.3000002</v>
      </c>
      <c r="D13" s="51">
        <v>1251221.42</v>
      </c>
      <c r="E13" s="52">
        <v>141594739.78999996</v>
      </c>
      <c r="F13" s="51">
        <v>2288017545.209999</v>
      </c>
      <c r="G13" s="53">
        <v>4.480401304262644</v>
      </c>
    </row>
    <row r="14" spans="1:7" ht="19.5" customHeight="1">
      <c r="A14" s="154" t="s">
        <v>987</v>
      </c>
      <c r="B14" s="154"/>
      <c r="C14" s="154"/>
      <c r="D14" s="154"/>
      <c r="E14" s="154"/>
      <c r="F14" s="154"/>
      <c r="G14" s="154"/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2.875" style="7" customWidth="1"/>
    <col min="2" max="6" width="15.875" style="7" customWidth="1"/>
    <col min="7" max="7" width="13.375" style="7" customWidth="1"/>
    <col min="8" max="16384" width="11.375" style="7" customWidth="1"/>
  </cols>
  <sheetData>
    <row r="1" s="1" customFormat="1" ht="13.5" customHeight="1">
      <c r="A1" s="1" t="s">
        <v>1179</v>
      </c>
    </row>
    <row r="2" s="1" customFormat="1" ht="27.75" customHeight="1">
      <c r="A2" s="2" t="s">
        <v>1180</v>
      </c>
    </row>
    <row r="3" spans="1:7" ht="24" customHeight="1">
      <c r="A3" s="35" t="s">
        <v>1089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7" ht="30" customHeight="1" thickBot="1">
      <c r="A7" s="43">
        <v>1994</v>
      </c>
      <c r="B7" s="21">
        <v>169.7669599764995</v>
      </c>
      <c r="C7" s="44">
        <v>250.8777296577125</v>
      </c>
      <c r="D7" s="20">
        <v>173.42136226957774</v>
      </c>
      <c r="E7" s="44">
        <v>22.256269655672895</v>
      </c>
      <c r="F7" s="21">
        <v>176.57533253510792</v>
      </c>
      <c r="G7" s="48" t="s">
        <v>1025</v>
      </c>
    </row>
    <row r="8" spans="1:7" ht="19.5" customHeight="1" thickBot="1">
      <c r="A8" s="45">
        <v>1995</v>
      </c>
      <c r="B8" s="46">
        <v>172.53646467010913</v>
      </c>
      <c r="C8" s="47">
        <v>261.82151765946764</v>
      </c>
      <c r="D8" s="26">
        <v>77.05243846506653</v>
      </c>
      <c r="E8" s="47">
        <v>15.826809484780824</v>
      </c>
      <c r="F8" s="26">
        <v>179.45502124453856</v>
      </c>
      <c r="G8" s="49">
        <v>1.6308556059822676</v>
      </c>
    </row>
    <row r="9" spans="1:7" ht="19.5" customHeight="1" thickBot="1">
      <c r="A9" s="45">
        <v>1996</v>
      </c>
      <c r="B9" s="26">
        <v>229.8232289372188</v>
      </c>
      <c r="C9" s="47">
        <v>251.5996723754472</v>
      </c>
      <c r="D9" s="26">
        <v>157.23187149633452</v>
      </c>
      <c r="E9" s="47">
        <v>39.388219543084574</v>
      </c>
      <c r="F9" s="26">
        <v>233.2986086417966</v>
      </c>
      <c r="G9" s="49">
        <v>30.003945848852464</v>
      </c>
    </row>
    <row r="10" spans="1:10" ht="19.5" customHeight="1" thickBot="1">
      <c r="A10" s="45">
        <v>1997</v>
      </c>
      <c r="B10" s="26">
        <v>215.46601893701404</v>
      </c>
      <c r="C10" s="47">
        <v>310.88456129374595</v>
      </c>
      <c r="D10" s="26">
        <v>148.25205846528638</v>
      </c>
      <c r="E10" s="47">
        <v>119.09183274035274</v>
      </c>
      <c r="F10" s="26">
        <v>246.4312348289386</v>
      </c>
      <c r="G10" s="49">
        <v>5.629106090086321</v>
      </c>
      <c r="H10" s="27"/>
      <c r="I10" s="27"/>
      <c r="J10" s="27"/>
    </row>
    <row r="11" spans="1:7" ht="19.5" customHeight="1" thickBot="1">
      <c r="A11" s="45">
        <v>1998</v>
      </c>
      <c r="B11" s="26">
        <v>252.44363174310865</v>
      </c>
      <c r="C11" s="47">
        <v>360.0775244162046</v>
      </c>
      <c r="D11" s="26">
        <v>109.42734528238077</v>
      </c>
      <c r="E11" s="47">
        <v>203.0159877742692</v>
      </c>
      <c r="F11" s="26">
        <v>289.32883069882564</v>
      </c>
      <c r="G11" s="49">
        <v>17.407531922511605</v>
      </c>
    </row>
    <row r="12" spans="1:7" ht="19.5" customHeight="1" thickBot="1">
      <c r="A12" s="45">
        <v>1999</v>
      </c>
      <c r="B12" s="26">
        <v>252.9206761523119</v>
      </c>
      <c r="C12" s="47">
        <v>388.69953216955696</v>
      </c>
      <c r="D12" s="26">
        <v>77.25401442776376</v>
      </c>
      <c r="E12" s="47">
        <v>225.46370960896115</v>
      </c>
      <c r="F12" s="26">
        <v>301.3644565648492</v>
      </c>
      <c r="G12" s="49">
        <v>4.15984326102363</v>
      </c>
    </row>
    <row r="13" spans="1:7" ht="30" customHeight="1" thickBot="1">
      <c r="A13" s="50">
        <v>2000</v>
      </c>
      <c r="B13" s="51">
        <v>268.8632106468258</v>
      </c>
      <c r="C13" s="52">
        <v>395.3932486834517</v>
      </c>
      <c r="D13" s="51">
        <v>127.52815615125883</v>
      </c>
      <c r="E13" s="52">
        <v>245.03773318265758</v>
      </c>
      <c r="F13" s="51">
        <v>314.8004551705385</v>
      </c>
      <c r="G13" s="53">
        <v>4.458388609871802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7" width="15.25390625" style="7" customWidth="1"/>
    <col min="8" max="16384" width="11.375" style="7" customWidth="1"/>
  </cols>
  <sheetData>
    <row r="1" s="1" customFormat="1" ht="13.5" customHeight="1">
      <c r="A1" s="1" t="s">
        <v>1181</v>
      </c>
    </row>
    <row r="2" s="1" customFormat="1" ht="27.75" customHeight="1">
      <c r="A2" s="2" t="s">
        <v>1182</v>
      </c>
    </row>
    <row r="3" spans="1:7" ht="24" customHeight="1">
      <c r="A3" s="35" t="s">
        <v>1089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7" ht="30" customHeight="1" thickBot="1">
      <c r="A7" s="43">
        <v>1994</v>
      </c>
      <c r="B7" s="21">
        <v>8897293000</v>
      </c>
      <c r="C7" s="44">
        <v>618045000</v>
      </c>
      <c r="D7" s="20">
        <v>6337000</v>
      </c>
      <c r="E7" s="44">
        <v>27260000</v>
      </c>
      <c r="F7" s="21">
        <v>9549125000</v>
      </c>
      <c r="G7" s="48" t="s">
        <v>1025</v>
      </c>
    </row>
    <row r="8" spans="1:7" ht="19.5" customHeight="1" thickBot="1">
      <c r="A8" s="45">
        <v>1995</v>
      </c>
      <c r="B8" s="46">
        <v>9259779000</v>
      </c>
      <c r="C8" s="47">
        <v>691350000</v>
      </c>
      <c r="D8" s="26">
        <v>23023000</v>
      </c>
      <c r="E8" s="47">
        <v>43075000</v>
      </c>
      <c r="F8" s="26">
        <v>10017202000</v>
      </c>
      <c r="G8" s="49">
        <f aca="true" t="shared" si="0" ref="G8:G13">(F8-F7)/F7*100</f>
        <v>4.901778958805126</v>
      </c>
    </row>
    <row r="9" spans="1:7" ht="19.5" customHeight="1" thickBot="1">
      <c r="A9" s="45">
        <v>1996</v>
      </c>
      <c r="B9" s="26">
        <v>8068747832</v>
      </c>
      <c r="C9" s="47">
        <v>2578797499</v>
      </c>
      <c r="D9" s="26">
        <v>25416930</v>
      </c>
      <c r="E9" s="47">
        <v>107523248</v>
      </c>
      <c r="F9" s="26">
        <v>10780485509</v>
      </c>
      <c r="G9" s="49">
        <f t="shared" si="0"/>
        <v>7.619727634523094</v>
      </c>
    </row>
    <row r="10" spans="1:10" ht="19.5" customHeight="1" thickBot="1">
      <c r="A10" s="45">
        <v>1997</v>
      </c>
      <c r="B10" s="26">
        <v>7130343665</v>
      </c>
      <c r="C10" s="47">
        <v>3864390214</v>
      </c>
      <c r="D10" s="26">
        <v>13596114</v>
      </c>
      <c r="E10" s="47">
        <v>352165200</v>
      </c>
      <c r="F10" s="26">
        <v>11360495192</v>
      </c>
      <c r="G10" s="49">
        <f t="shared" si="0"/>
        <v>5.38018146321688</v>
      </c>
      <c r="H10" s="27"/>
      <c r="I10" s="27"/>
      <c r="J10" s="27"/>
    </row>
    <row r="11" spans="1:7" ht="19.5" customHeight="1" thickBot="1">
      <c r="A11" s="45">
        <v>1998</v>
      </c>
      <c r="B11" s="26">
        <v>7021022570</v>
      </c>
      <c r="C11" s="47">
        <v>4312733832</v>
      </c>
      <c r="D11" s="26">
        <v>6419087</v>
      </c>
      <c r="E11" s="47">
        <v>586684363</v>
      </c>
      <c r="F11" s="26">
        <v>11926859852</v>
      </c>
      <c r="G11" s="49">
        <f t="shared" si="0"/>
        <v>4.985387084172448</v>
      </c>
    </row>
    <row r="12" spans="1:7" ht="19.5" customHeight="1" thickBot="1">
      <c r="A12" s="45">
        <v>1999</v>
      </c>
      <c r="B12" s="26">
        <v>7777714326</v>
      </c>
      <c r="C12" s="47">
        <v>3929182211</v>
      </c>
      <c r="D12" s="26">
        <v>6480040</v>
      </c>
      <c r="E12" s="47">
        <v>717232756</v>
      </c>
      <c r="F12" s="26">
        <v>12430609334</v>
      </c>
      <c r="G12" s="49">
        <f t="shared" si="0"/>
        <v>4.223655582869341</v>
      </c>
    </row>
    <row r="13" spans="1:7" ht="30" customHeight="1" thickBot="1">
      <c r="A13" s="50">
        <v>2000</v>
      </c>
      <c r="B13" s="51">
        <v>8082711555.3</v>
      </c>
      <c r="C13" s="52">
        <v>4300222314.7</v>
      </c>
      <c r="D13" s="51">
        <v>6284846.58</v>
      </c>
      <c r="E13" s="52">
        <v>801091180.21</v>
      </c>
      <c r="F13" s="51">
        <f>SUM(B13:E13)</f>
        <v>13190309896.79</v>
      </c>
      <c r="G13" s="53">
        <f t="shared" si="0"/>
        <v>6.111531159716204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ht="12.75">
      <c r="A15" s="31" t="s">
        <v>1183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625" style="7" customWidth="1"/>
    <col min="2" max="7" width="15.625" style="7" customWidth="1"/>
    <col min="8" max="16384" width="11.375" style="7" customWidth="1"/>
  </cols>
  <sheetData>
    <row r="1" s="1" customFormat="1" ht="13.5" customHeight="1">
      <c r="A1" s="1" t="s">
        <v>1184</v>
      </c>
    </row>
    <row r="2" s="1" customFormat="1" ht="27.75" customHeight="1">
      <c r="A2" s="2" t="s">
        <v>1185</v>
      </c>
    </row>
    <row r="3" spans="1:7" ht="24" customHeight="1">
      <c r="A3" s="35" t="s">
        <v>1089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8" ht="30" customHeight="1" thickBot="1">
      <c r="A7" s="43">
        <v>1994</v>
      </c>
      <c r="B7" s="21">
        <v>1379.946869840104</v>
      </c>
      <c r="C7" s="44">
        <v>959.7106170738411</v>
      </c>
      <c r="D7" s="20">
        <v>414.23715518368414</v>
      </c>
      <c r="E7" s="44">
        <v>1099.1049108942827</v>
      </c>
      <c r="F7" s="21">
        <v>1338.9777937877795</v>
      </c>
      <c r="G7" s="48" t="s">
        <v>1025</v>
      </c>
      <c r="H7" s="22"/>
    </row>
    <row r="8" spans="1:8" ht="19.5" customHeight="1" thickBot="1">
      <c r="A8" s="45">
        <v>1995</v>
      </c>
      <c r="B8" s="46">
        <v>1446.9575818792835</v>
      </c>
      <c r="C8" s="47">
        <v>989.4139080382456</v>
      </c>
      <c r="D8" s="26">
        <v>703.9596391988993</v>
      </c>
      <c r="E8" s="47">
        <v>1217.3925331373823</v>
      </c>
      <c r="F8" s="26">
        <v>1398.3984284423786</v>
      </c>
      <c r="G8" s="49">
        <f aca="true" t="shared" si="0" ref="G8:G13">(F8-F7)/F7*100</f>
        <v>4.437761024139653</v>
      </c>
      <c r="H8" s="22"/>
    </row>
    <row r="9" spans="1:7" ht="19.5" customHeight="1" thickBot="1">
      <c r="A9" s="45">
        <v>1996</v>
      </c>
      <c r="B9" s="26">
        <v>1702.3967710627812</v>
      </c>
      <c r="C9" s="47">
        <v>1118.4503276245528</v>
      </c>
      <c r="D9" s="26">
        <v>913.3581285036654</v>
      </c>
      <c r="E9" s="47">
        <v>884.2517804569154</v>
      </c>
      <c r="F9" s="26">
        <v>1498.3813913582035</v>
      </c>
      <c r="G9" s="49">
        <f t="shared" si="0"/>
        <v>7.149819456475787</v>
      </c>
    </row>
    <row r="10" spans="1:11" ht="19.5" customHeight="1" thickBot="1">
      <c r="A10" s="45">
        <v>1997</v>
      </c>
      <c r="B10" s="26">
        <v>1745.983981062986</v>
      </c>
      <c r="C10" s="47">
        <v>1412.235438706254</v>
      </c>
      <c r="D10" s="26">
        <v>1182.8879415347137</v>
      </c>
      <c r="E10" s="47">
        <v>919.2681672596472</v>
      </c>
      <c r="F10" s="26">
        <v>1574.6087651710613</v>
      </c>
      <c r="G10" s="49">
        <f t="shared" si="0"/>
        <v>5.087314501667816</v>
      </c>
      <c r="I10" s="27"/>
      <c r="J10" s="27"/>
      <c r="K10" s="27"/>
    </row>
    <row r="11" spans="1:7" ht="19.5" customHeight="1" thickBot="1">
      <c r="A11" s="45">
        <v>1998</v>
      </c>
      <c r="B11" s="26">
        <v>1748.1463682568913</v>
      </c>
      <c r="C11" s="47">
        <v>1581.8024755837955</v>
      </c>
      <c r="D11" s="26">
        <v>542.7026547176192</v>
      </c>
      <c r="E11" s="47">
        <v>1187.5240122257308</v>
      </c>
      <c r="F11" s="26">
        <v>1645.4011693011744</v>
      </c>
      <c r="G11" s="49">
        <f t="shared" si="0"/>
        <v>4.495872606324678</v>
      </c>
    </row>
    <row r="12" spans="1:7" ht="19.5" customHeight="1" thickBot="1">
      <c r="A12" s="45">
        <v>1999</v>
      </c>
      <c r="B12" s="26">
        <v>1945.0393238476881</v>
      </c>
      <c r="C12" s="47">
        <v>1446.870467830443</v>
      </c>
      <c r="D12" s="26">
        <v>631.7059855722363</v>
      </c>
      <c r="E12" s="47">
        <v>1323.5762903910388</v>
      </c>
      <c r="F12" s="26">
        <v>1710.6655434351508</v>
      </c>
      <c r="G12" s="49">
        <f t="shared" si="0"/>
        <v>3.966471845993346</v>
      </c>
    </row>
    <row r="13" spans="1:7" ht="30" customHeight="1" thickBot="1">
      <c r="A13" s="50">
        <v>2000</v>
      </c>
      <c r="B13" s="51">
        <v>2060.906789353174</v>
      </c>
      <c r="C13" s="52">
        <v>1558.8767513165483</v>
      </c>
      <c r="D13" s="51">
        <v>640.5918438487412</v>
      </c>
      <c r="E13" s="52">
        <v>1386.3522668173425</v>
      </c>
      <c r="F13" s="51">
        <v>1814.8195448294614</v>
      </c>
      <c r="G13" s="53">
        <f t="shared" si="0"/>
        <v>6.088507586653158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ht="12.75">
      <c r="A15" s="31" t="s">
        <v>1183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625" style="7" customWidth="1"/>
    <col min="2" max="7" width="15.625" style="7" customWidth="1"/>
    <col min="8" max="8" width="11.375" style="7" customWidth="1"/>
    <col min="9" max="9" width="14.875" style="7" hidden="1" customWidth="1"/>
    <col min="10" max="16384" width="11.375" style="7" customWidth="1"/>
  </cols>
  <sheetData>
    <row r="1" s="1" customFormat="1" ht="13.5" customHeight="1">
      <c r="A1" s="1" t="s">
        <v>1186</v>
      </c>
    </row>
    <row r="2" s="1" customFormat="1" ht="27.75" customHeight="1">
      <c r="A2" s="2" t="s">
        <v>1187</v>
      </c>
    </row>
    <row r="3" spans="1:7" ht="24" customHeight="1">
      <c r="A3" s="35" t="s">
        <v>1089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1188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8" t="s">
        <v>1072</v>
      </c>
      <c r="F4" s="12"/>
      <c r="G4" s="38" t="s">
        <v>1189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8" t="s">
        <v>1076</v>
      </c>
      <c r="F5" s="12"/>
      <c r="G5" s="38" t="s">
        <v>1190</v>
      </c>
    </row>
    <row r="6" spans="1:7" ht="24" customHeight="1">
      <c r="A6" s="40"/>
      <c r="B6" s="16"/>
      <c r="C6" s="41"/>
      <c r="D6" s="16"/>
      <c r="E6" s="41" t="s">
        <v>1077</v>
      </c>
      <c r="F6" s="16"/>
      <c r="G6" s="41"/>
    </row>
    <row r="7" spans="1:9" ht="30" customHeight="1" thickBot="1">
      <c r="A7" s="155">
        <v>1994</v>
      </c>
      <c r="B7" s="21">
        <v>733363000</v>
      </c>
      <c r="C7" s="44">
        <v>78160000</v>
      </c>
      <c r="D7" s="21">
        <v>1052000</v>
      </c>
      <c r="E7" s="44">
        <v>1766000</v>
      </c>
      <c r="F7" s="21">
        <v>814341000</v>
      </c>
      <c r="G7" s="136">
        <f aca="true" t="shared" si="0" ref="G7:G13">F7/I7*100</f>
        <v>7.719919166286915</v>
      </c>
      <c r="I7" s="156">
        <v>10548569000</v>
      </c>
    </row>
    <row r="8" spans="1:9" ht="19.5" customHeight="1" thickBot="1">
      <c r="A8" s="157">
        <v>1995</v>
      </c>
      <c r="B8" s="46">
        <v>745858000</v>
      </c>
      <c r="C8" s="47">
        <v>78872000</v>
      </c>
      <c r="D8" s="46">
        <v>2850000</v>
      </c>
      <c r="E8" s="47">
        <v>2825000</v>
      </c>
      <c r="F8" s="46">
        <v>830405000</v>
      </c>
      <c r="G8" s="113">
        <f t="shared" si="0"/>
        <v>7.576958956926197</v>
      </c>
      <c r="I8" s="27">
        <v>10959608000</v>
      </c>
    </row>
    <row r="9" spans="1:9" ht="19.5" customHeight="1" thickBot="1">
      <c r="A9" s="157">
        <v>1996</v>
      </c>
      <c r="B9" s="26">
        <v>649209078</v>
      </c>
      <c r="C9" s="47">
        <v>296204692</v>
      </c>
      <c r="D9" s="26">
        <v>2703444</v>
      </c>
      <c r="E9" s="47">
        <v>11710365</v>
      </c>
      <c r="F9" s="26">
        <v>959827579</v>
      </c>
      <c r="G9" s="113">
        <f t="shared" si="0"/>
        <v>8.160992566527614</v>
      </c>
      <c r="I9" s="27">
        <v>11761162275</v>
      </c>
    </row>
    <row r="10" spans="1:11" ht="19.5" customHeight="1" thickBot="1">
      <c r="A10" s="157">
        <v>1997</v>
      </c>
      <c r="B10" s="26">
        <v>500889187</v>
      </c>
      <c r="C10" s="47">
        <v>356202290</v>
      </c>
      <c r="D10" s="26">
        <v>947002</v>
      </c>
      <c r="E10" s="47">
        <v>35169957</v>
      </c>
      <c r="F10" s="26">
        <v>893208437</v>
      </c>
      <c r="G10" s="113">
        <f t="shared" si="0"/>
        <v>7.2355407590263505</v>
      </c>
      <c r="I10" s="27">
        <v>12344736444</v>
      </c>
      <c r="J10" s="27"/>
      <c r="K10" s="27"/>
    </row>
    <row r="11" spans="1:9" ht="19.5" customHeight="1" thickBot="1">
      <c r="A11" s="157">
        <v>1998</v>
      </c>
      <c r="B11" s="26">
        <v>457365467</v>
      </c>
      <c r="C11" s="47">
        <v>348237805</v>
      </c>
      <c r="D11" s="26">
        <v>775330</v>
      </c>
      <c r="E11" s="47">
        <v>48566196</v>
      </c>
      <c r="F11" s="26">
        <v>854944797</v>
      </c>
      <c r="G11" s="113">
        <f t="shared" si="0"/>
        <v>6.553999426080498</v>
      </c>
      <c r="I11" s="27">
        <v>13044627279</v>
      </c>
    </row>
    <row r="12" spans="1:9" ht="19.5" customHeight="1" thickBot="1">
      <c r="A12" s="157">
        <v>1999</v>
      </c>
      <c r="B12" s="26">
        <v>466630422</v>
      </c>
      <c r="C12" s="47">
        <v>332810614</v>
      </c>
      <c r="D12" s="26">
        <v>653141</v>
      </c>
      <c r="E12" s="47">
        <v>54148946</v>
      </c>
      <c r="F12" s="26">
        <v>854243123</v>
      </c>
      <c r="G12" s="113">
        <f t="shared" si="0"/>
        <v>6.352025800781558</v>
      </c>
      <c r="I12" s="27">
        <v>13448357261</v>
      </c>
    </row>
    <row r="13" spans="1:10" ht="30" customHeight="1" thickBot="1">
      <c r="A13" s="158">
        <v>2000</v>
      </c>
      <c r="B13" s="51">
        <v>463039687.31</v>
      </c>
      <c r="C13" s="52">
        <v>338664058.75</v>
      </c>
      <c r="D13" s="51">
        <v>692132.4</v>
      </c>
      <c r="E13" s="52">
        <v>60882478.25</v>
      </c>
      <c r="F13" s="51">
        <f>SUM(B13:E13)</f>
        <v>863278356.7099999</v>
      </c>
      <c r="G13" s="114">
        <f t="shared" si="0"/>
        <v>6.077831955474479</v>
      </c>
      <c r="I13" s="159">
        <v>14203722035</v>
      </c>
      <c r="J13" s="22"/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spans="1:7" ht="11.25" customHeight="1">
      <c r="A15" s="31" t="s">
        <v>1191</v>
      </c>
      <c r="B15" s="31"/>
      <c r="C15" s="31"/>
      <c r="D15" s="31"/>
      <c r="E15" s="31"/>
      <c r="F15" s="31"/>
      <c r="G15" s="31"/>
    </row>
    <row r="16" ht="12.75">
      <c r="F16" s="160"/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8.875" style="7" customWidth="1"/>
    <col min="2" max="7" width="14.875" style="7" customWidth="1"/>
    <col min="8" max="16384" width="11.375" style="7" customWidth="1"/>
  </cols>
  <sheetData>
    <row r="1" s="1" customFormat="1" ht="13.5" customHeight="1">
      <c r="A1" s="1" t="s">
        <v>1192</v>
      </c>
    </row>
    <row r="2" s="1" customFormat="1" ht="27.75" customHeight="1">
      <c r="A2" s="2" t="s">
        <v>1193</v>
      </c>
    </row>
    <row r="3" spans="1:7" ht="24" customHeight="1">
      <c r="A3" s="35" t="s">
        <v>1089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7" ht="30" customHeight="1" thickBot="1">
      <c r="A7" s="43">
        <v>1994</v>
      </c>
      <c r="B7" s="21">
        <v>113.74268289316178</v>
      </c>
      <c r="C7" s="44">
        <v>121.36815576615201</v>
      </c>
      <c r="D7" s="20">
        <v>68.76715910576546</v>
      </c>
      <c r="E7" s="44">
        <v>71.20393516651883</v>
      </c>
      <c r="F7" s="21">
        <v>114.18685121107266</v>
      </c>
      <c r="G7" s="48" t="s">
        <v>1025</v>
      </c>
    </row>
    <row r="8" spans="1:7" ht="19.5" customHeight="1" thickBot="1">
      <c r="A8" s="45">
        <v>1995</v>
      </c>
      <c r="B8" s="46">
        <v>116.54974574504624</v>
      </c>
      <c r="C8" s="47">
        <v>112.87633435277719</v>
      </c>
      <c r="D8" s="26">
        <v>87.14263874025379</v>
      </c>
      <c r="E8" s="47">
        <v>79.84060141876043</v>
      </c>
      <c r="F8" s="26">
        <v>115.87611879295878</v>
      </c>
      <c r="G8" s="49">
        <f aca="true" t="shared" si="0" ref="G8:G13">(F8-F7)/F7*100</f>
        <v>1.479388882318445</v>
      </c>
    </row>
    <row r="9" spans="1:7" ht="19.5" customHeight="1" thickBot="1">
      <c r="A9" s="45">
        <v>1996</v>
      </c>
      <c r="B9" s="26">
        <v>136.9743436210345</v>
      </c>
      <c r="C9" s="47">
        <v>128.46694435673865</v>
      </c>
      <c r="D9" s="26">
        <v>97.14833980163864</v>
      </c>
      <c r="E9" s="47">
        <v>96.30392769617922</v>
      </c>
      <c r="F9" s="26">
        <v>133.40658749416588</v>
      </c>
      <c r="G9" s="49">
        <f t="shared" si="0"/>
        <v>15.12862950866485</v>
      </c>
    </row>
    <row r="10" spans="1:10" ht="19.5" customHeight="1" thickBot="1">
      <c r="A10" s="45">
        <v>1997</v>
      </c>
      <c r="B10" s="26">
        <v>122.6511004066257</v>
      </c>
      <c r="C10" s="47">
        <v>130.17357705334524</v>
      </c>
      <c r="D10" s="26">
        <v>82.39098660170524</v>
      </c>
      <c r="E10" s="47">
        <v>91.80527182694541</v>
      </c>
      <c r="F10" s="26">
        <v>123.8021591713151</v>
      </c>
      <c r="G10" s="49">
        <f t="shared" si="0"/>
        <v>-7.199365865850364</v>
      </c>
      <c r="H10" s="27"/>
      <c r="I10" s="27"/>
      <c r="J10" s="27"/>
    </row>
    <row r="11" spans="1:7" ht="19.5" customHeight="1" thickBot="1">
      <c r="A11" s="45">
        <v>1998</v>
      </c>
      <c r="B11" s="26">
        <v>113.87825236718575</v>
      </c>
      <c r="C11" s="47">
        <v>127.72488252200283</v>
      </c>
      <c r="D11" s="26">
        <v>65.5503889076767</v>
      </c>
      <c r="E11" s="47">
        <v>98.30417779936847</v>
      </c>
      <c r="F11" s="26">
        <v>117.94614727831004</v>
      </c>
      <c r="G11" s="49">
        <f t="shared" si="0"/>
        <v>-4.730137125396675</v>
      </c>
    </row>
    <row r="12" spans="1:7" ht="19.5" customHeight="1" thickBot="1">
      <c r="A12" s="45">
        <v>1999</v>
      </c>
      <c r="B12" s="26">
        <v>116.69424749371302</v>
      </c>
      <c r="C12" s="47">
        <v>122.55319883843305</v>
      </c>
      <c r="D12" s="26">
        <v>63.671378436342366</v>
      </c>
      <c r="E12" s="47">
        <v>99.9260846297219</v>
      </c>
      <c r="F12" s="26">
        <v>117.55853932562621</v>
      </c>
      <c r="G12" s="49">
        <f t="shared" si="0"/>
        <v>-0.3286312962552381</v>
      </c>
    </row>
    <row r="13" spans="1:7" ht="30" customHeight="1" thickBot="1">
      <c r="A13" s="50">
        <v>2000</v>
      </c>
      <c r="B13" s="51">
        <v>118.06454168111537</v>
      </c>
      <c r="C13" s="52">
        <v>122.76935680445337</v>
      </c>
      <c r="D13" s="51">
        <v>70.5465701763327</v>
      </c>
      <c r="E13" s="52">
        <v>105.36199101482934</v>
      </c>
      <c r="F13" s="51">
        <v>118.77616573412266</v>
      </c>
      <c r="G13" s="53">
        <f t="shared" si="0"/>
        <v>1.0357617706730187</v>
      </c>
    </row>
    <row r="14" spans="1:7" ht="20.25" customHeight="1">
      <c r="A14" s="28" t="s">
        <v>987</v>
      </c>
      <c r="B14" s="28"/>
      <c r="C14" s="28"/>
      <c r="D14" s="28"/>
      <c r="E14" s="28"/>
      <c r="F14" s="28"/>
      <c r="G14" s="28"/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625" style="7" customWidth="1"/>
    <col min="2" max="7" width="15.25390625" style="7" customWidth="1"/>
    <col min="8" max="16384" width="11.375" style="7" customWidth="1"/>
  </cols>
  <sheetData>
    <row r="1" s="1" customFormat="1" ht="13.5" customHeight="1">
      <c r="A1" s="1" t="s">
        <v>1194</v>
      </c>
    </row>
    <row r="2" s="1" customFormat="1" ht="27.75" customHeight="1">
      <c r="A2" s="2" t="s">
        <v>1195</v>
      </c>
    </row>
    <row r="3" spans="1:7" ht="24" customHeight="1">
      <c r="A3" s="35" t="s">
        <v>982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8" ht="30" customHeight="1" thickBot="1">
      <c r="A7" s="43">
        <v>1994</v>
      </c>
      <c r="B7" s="161" t="s">
        <v>1025</v>
      </c>
      <c r="C7" s="48" t="s">
        <v>1025</v>
      </c>
      <c r="D7" s="161" t="s">
        <v>1025</v>
      </c>
      <c r="E7" s="48" t="s">
        <v>1025</v>
      </c>
      <c r="F7" s="21">
        <v>126395373</v>
      </c>
      <c r="G7" s="48" t="s">
        <v>1025</v>
      </c>
      <c r="H7" s="22"/>
    </row>
    <row r="8" spans="1:8" ht="19.5" customHeight="1" thickBot="1">
      <c r="A8" s="45">
        <v>1995</v>
      </c>
      <c r="B8" s="26" t="s">
        <v>1025</v>
      </c>
      <c r="C8" s="47" t="s">
        <v>1025</v>
      </c>
      <c r="D8" s="26" t="s">
        <v>1025</v>
      </c>
      <c r="E8" s="47" t="s">
        <v>1025</v>
      </c>
      <c r="F8" s="26">
        <v>-81798816</v>
      </c>
      <c r="G8" s="49">
        <f>(F8-F7)/F7*100</f>
        <v>-164.71662218204776</v>
      </c>
      <c r="H8" s="22"/>
    </row>
    <row r="9" spans="1:8" ht="19.5" customHeight="1" thickBot="1">
      <c r="A9" s="45">
        <v>1996</v>
      </c>
      <c r="B9" s="26">
        <v>-991775322</v>
      </c>
      <c r="C9" s="47">
        <v>663779882</v>
      </c>
      <c r="D9" s="26">
        <v>3167199</v>
      </c>
      <c r="E9" s="47">
        <v>4895896</v>
      </c>
      <c r="F9" s="26">
        <v>-319932346</v>
      </c>
      <c r="G9" s="49">
        <f>(F9-F8)/F8*100</f>
        <v>291.12099862178934</v>
      </c>
      <c r="H9" s="22"/>
    </row>
    <row r="10" spans="1:11" ht="19.5" customHeight="1" thickBot="1">
      <c r="A10" s="45">
        <v>1997</v>
      </c>
      <c r="B10" s="26">
        <v>-876459686</v>
      </c>
      <c r="C10" s="47">
        <v>838256173</v>
      </c>
      <c r="D10" s="26">
        <v>-2030295</v>
      </c>
      <c r="E10" s="47">
        <v>110405696</v>
      </c>
      <c r="F10" s="26">
        <v>70171888</v>
      </c>
      <c r="G10" s="49">
        <f>(F10-F9)/F9*100</f>
        <v>-121.93335212188892</v>
      </c>
      <c r="H10" s="22"/>
      <c r="I10" s="27"/>
      <c r="J10" s="27"/>
      <c r="K10" s="27"/>
    </row>
    <row r="11" spans="1:8" ht="19.5" customHeight="1" thickBot="1">
      <c r="A11" s="45">
        <v>1998</v>
      </c>
      <c r="B11" s="26">
        <v>-430866451</v>
      </c>
      <c r="C11" s="47">
        <v>357976738</v>
      </c>
      <c r="D11" s="26">
        <v>4544767</v>
      </c>
      <c r="E11" s="47">
        <v>68311649</v>
      </c>
      <c r="F11" s="26">
        <v>-33297</v>
      </c>
      <c r="G11" s="49">
        <f>(F11-F10)/F10*100</f>
        <v>-100.04745062581186</v>
      </c>
      <c r="H11" s="22"/>
    </row>
    <row r="12" spans="1:8" ht="19.5" customHeight="1" thickBot="1">
      <c r="A12" s="45">
        <v>1999</v>
      </c>
      <c r="B12" s="26">
        <v>-927498708</v>
      </c>
      <c r="C12" s="47">
        <v>825438408</v>
      </c>
      <c r="D12" s="26">
        <v>3614253</v>
      </c>
      <c r="E12" s="47">
        <v>49059277</v>
      </c>
      <c r="F12" s="26">
        <v>-49386770</v>
      </c>
      <c r="G12" s="113" t="s">
        <v>1025</v>
      </c>
      <c r="H12" s="22"/>
    </row>
    <row r="13" spans="1:8" ht="30" customHeight="1" thickBot="1">
      <c r="A13" s="50">
        <v>2000</v>
      </c>
      <c r="B13" s="51">
        <v>-1105229685</v>
      </c>
      <c r="C13" s="52">
        <v>733255417.93</v>
      </c>
      <c r="D13" s="51">
        <v>3877650.94</v>
      </c>
      <c r="E13" s="52">
        <v>62142502.97</v>
      </c>
      <c r="F13" s="51">
        <v>-305954113.4</v>
      </c>
      <c r="G13" s="53">
        <f>(F13-F12)/F12*100</f>
        <v>519.5062228204031</v>
      </c>
      <c r="H13" s="162"/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ht="12" customHeight="1">
      <c r="A15" s="31" t="s">
        <v>1196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625" style="7" customWidth="1"/>
    <col min="2" max="7" width="15.625" style="7" customWidth="1"/>
    <col min="8" max="16384" width="11.375" style="7" customWidth="1"/>
  </cols>
  <sheetData>
    <row r="1" s="1" customFormat="1" ht="13.5" customHeight="1">
      <c r="A1" s="1" t="s">
        <v>1197</v>
      </c>
    </row>
    <row r="2" s="1" customFormat="1" ht="27.75" customHeight="1">
      <c r="A2" s="2" t="s">
        <v>1198</v>
      </c>
    </row>
    <row r="3" spans="1:7" ht="24" customHeight="1">
      <c r="A3" s="35" t="s">
        <v>982</v>
      </c>
      <c r="B3" s="6" t="s">
        <v>1115</v>
      </c>
      <c r="C3" s="36" t="s">
        <v>1067</v>
      </c>
      <c r="D3" s="6" t="s">
        <v>1068</v>
      </c>
      <c r="E3" s="36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8" ht="30" customHeight="1" thickBot="1">
      <c r="A7" s="43">
        <v>1994</v>
      </c>
      <c r="B7" s="161" t="s">
        <v>1025</v>
      </c>
      <c r="C7" s="48" t="s">
        <v>1025</v>
      </c>
      <c r="D7" s="161" t="s">
        <v>1025</v>
      </c>
      <c r="E7" s="48" t="s">
        <v>1025</v>
      </c>
      <c r="F7" s="21">
        <v>17.72315240239535</v>
      </c>
      <c r="G7" s="48" t="s">
        <v>1025</v>
      </c>
      <c r="H7" s="22"/>
    </row>
    <row r="8" spans="1:8" ht="19.5" customHeight="1" thickBot="1">
      <c r="A8" s="45">
        <v>1995</v>
      </c>
      <c r="B8" s="26" t="s">
        <v>1025</v>
      </c>
      <c r="C8" s="47" t="s">
        <v>1025</v>
      </c>
      <c r="D8" s="26" t="s">
        <v>1025</v>
      </c>
      <c r="E8" s="47" t="s">
        <v>1025</v>
      </c>
      <c r="F8" s="26">
        <v>-11.414345192935228</v>
      </c>
      <c r="G8" s="49">
        <v>-164.40358314242414</v>
      </c>
      <c r="H8" s="22"/>
    </row>
    <row r="9" spans="1:7" ht="19.5" customHeight="1" thickBot="1">
      <c r="A9" s="45">
        <v>1996</v>
      </c>
      <c r="B9" s="26">
        <v>-209.25119249563258</v>
      </c>
      <c r="C9" s="47">
        <v>287.88798918153714</v>
      </c>
      <c r="D9" s="26">
        <v>113.8133893919793</v>
      </c>
      <c r="E9" s="47">
        <v>40.26296485139558</v>
      </c>
      <c r="F9" s="26">
        <v>-44.467447531910054</v>
      </c>
      <c r="G9" s="49">
        <v>289.5751072907156</v>
      </c>
    </row>
    <row r="10" spans="1:11" ht="19.5" customHeight="1" thickBot="1">
      <c r="A10" s="45">
        <v>1997</v>
      </c>
      <c r="B10" s="26">
        <v>-214.61582270081155</v>
      </c>
      <c r="C10" s="47">
        <v>306.33942450638875</v>
      </c>
      <c r="D10" s="26">
        <v>-176.63955107012353</v>
      </c>
      <c r="E10" s="47">
        <v>288.1955452070385</v>
      </c>
      <c r="F10" s="26">
        <v>9.726096270100163</v>
      </c>
      <c r="G10" s="49">
        <v>-121.87239612330048</v>
      </c>
      <c r="I10" s="27"/>
      <c r="J10" s="27"/>
      <c r="K10" s="27"/>
    </row>
    <row r="11" spans="1:7" ht="19.5" customHeight="1" thickBot="1">
      <c r="A11" s="45">
        <v>1998</v>
      </c>
      <c r="B11" s="26">
        <v>-107.28033046607707</v>
      </c>
      <c r="C11" s="47">
        <v>131.2968785989786</v>
      </c>
      <c r="D11" s="26">
        <v>384.2379945891106</v>
      </c>
      <c r="E11" s="47">
        <v>138.27149421099506</v>
      </c>
      <c r="F11" s="26">
        <v>-0.004593574789514614</v>
      </c>
      <c r="G11" s="49">
        <v>-100.04722937817958</v>
      </c>
    </row>
    <row r="12" spans="1:7" ht="19.5" customHeight="1" thickBot="1">
      <c r="A12" s="45">
        <v>1999</v>
      </c>
      <c r="B12" s="26">
        <v>-231.94750851767455</v>
      </c>
      <c r="C12" s="47">
        <v>303.95700464199626</v>
      </c>
      <c r="D12" s="26">
        <v>352.3350555663872</v>
      </c>
      <c r="E12" s="47">
        <v>90.53364520474635</v>
      </c>
      <c r="F12" s="26">
        <v>-6.79646857772908</v>
      </c>
      <c r="G12" s="49" t="s">
        <v>1025</v>
      </c>
    </row>
    <row r="13" spans="1:7" ht="30" customHeight="1" thickBot="1">
      <c r="A13" s="50">
        <v>2000</v>
      </c>
      <c r="B13" s="51">
        <v>-281.8083196495594</v>
      </c>
      <c r="C13" s="52">
        <v>265.81296038591444</v>
      </c>
      <c r="D13" s="51">
        <v>395.23503618387525</v>
      </c>
      <c r="E13" s="52">
        <v>107.54256442516194</v>
      </c>
      <c r="F13" s="51">
        <v>-42.09541012788605</v>
      </c>
      <c r="G13" s="53">
        <v>519.3718053199841</v>
      </c>
    </row>
    <row r="14" spans="1:7" ht="19.5" customHeight="1">
      <c r="A14" s="28" t="s">
        <v>0</v>
      </c>
      <c r="B14" s="28"/>
      <c r="C14" s="28"/>
      <c r="D14" s="28"/>
      <c r="E14" s="28"/>
      <c r="F14" s="28"/>
      <c r="G14" s="28"/>
    </row>
    <row r="15" ht="12.75">
      <c r="A15" s="31" t="s">
        <v>1196</v>
      </c>
    </row>
  </sheetData>
  <printOptions/>
  <pageMargins left="0.7874015748031497" right="0.7874015748031497" top="1.46" bottom="0.49" header="0.95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75390625" style="7" customWidth="1"/>
    <col min="2" max="2" width="48.75390625" style="117" customWidth="1"/>
    <col min="3" max="3" width="16.75390625" style="7" customWidth="1"/>
    <col min="4" max="5" width="16.75390625" style="22" customWidth="1"/>
    <col min="6" max="16384" width="11.375" style="7" customWidth="1"/>
  </cols>
  <sheetData>
    <row r="1" spans="1:5" s="1" customFormat="1" ht="13.5" customHeight="1">
      <c r="A1" s="1" t="s">
        <v>1</v>
      </c>
      <c r="B1" s="163"/>
      <c r="D1" s="164"/>
      <c r="E1" s="164"/>
    </row>
    <row r="2" spans="1:5" s="1" customFormat="1" ht="27.75" customHeight="1">
      <c r="A2" s="91" t="s">
        <v>4</v>
      </c>
      <c r="B2" s="163"/>
      <c r="D2" s="164"/>
      <c r="E2" s="164"/>
    </row>
    <row r="3" spans="1:5" ht="39" customHeight="1">
      <c r="A3" s="35" t="s">
        <v>5</v>
      </c>
      <c r="B3" s="35"/>
      <c r="C3" s="6" t="s">
        <v>6</v>
      </c>
      <c r="D3" s="89" t="s">
        <v>7</v>
      </c>
      <c r="E3" s="116" t="s">
        <v>964</v>
      </c>
    </row>
    <row r="4" spans="1:5" ht="37.5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61</v>
      </c>
      <c r="B5" s="64" t="s">
        <v>8</v>
      </c>
      <c r="C5" s="20">
        <v>12873211531</v>
      </c>
      <c r="D5" s="44">
        <v>568443149.83</v>
      </c>
      <c r="E5" s="20">
        <v>13441654681</v>
      </c>
    </row>
    <row r="6" spans="1:5" ht="19.5" customHeight="1" thickBot="1">
      <c r="A6" s="67">
        <v>64</v>
      </c>
      <c r="B6" s="67" t="s">
        <v>9</v>
      </c>
      <c r="C6" s="26">
        <v>-92595578.99</v>
      </c>
      <c r="D6" s="47">
        <v>-4332150.18</v>
      </c>
      <c r="E6" s="26">
        <v>-96927729.17</v>
      </c>
    </row>
    <row r="7" spans="1:5" ht="19.5" customHeight="1" thickBot="1">
      <c r="A7" s="67">
        <v>65</v>
      </c>
      <c r="B7" s="67" t="s">
        <v>10</v>
      </c>
      <c r="C7" s="26">
        <v>1884878.63</v>
      </c>
      <c r="D7" s="47">
        <v>77447.96</v>
      </c>
      <c r="E7" s="26">
        <v>1962326.59</v>
      </c>
    </row>
    <row r="8" spans="1:5" ht="27" customHeight="1" thickBot="1">
      <c r="A8" s="70" t="s">
        <v>11</v>
      </c>
      <c r="B8" s="70" t="s">
        <v>12</v>
      </c>
      <c r="C8" s="145">
        <v>12782500831</v>
      </c>
      <c r="D8" s="146">
        <v>564188447.62</v>
      </c>
      <c r="E8" s="145">
        <v>13346689278</v>
      </c>
    </row>
    <row r="9" spans="1:5" ht="19.5" customHeight="1" thickBot="1">
      <c r="A9" s="67">
        <v>66</v>
      </c>
      <c r="B9" s="67" t="s">
        <v>13</v>
      </c>
      <c r="C9" s="26">
        <v>-22131679.26</v>
      </c>
      <c r="D9" s="47">
        <v>-966353.39</v>
      </c>
      <c r="E9" s="26">
        <v>-23098032.65</v>
      </c>
    </row>
    <row r="10" spans="1:5" ht="27" customHeight="1" thickBot="1">
      <c r="A10" s="70" t="s">
        <v>14</v>
      </c>
      <c r="B10" s="70" t="s">
        <v>15</v>
      </c>
      <c r="C10" s="145">
        <v>12760369151</v>
      </c>
      <c r="D10" s="146">
        <v>563222094.23</v>
      </c>
      <c r="E10" s="145">
        <v>13323591246</v>
      </c>
    </row>
    <row r="11" spans="1:5" ht="19.5" customHeight="1" thickBot="1">
      <c r="A11" s="67">
        <v>67</v>
      </c>
      <c r="B11" s="67" t="s">
        <v>16</v>
      </c>
      <c r="C11" s="26">
        <v>1210685133.7</v>
      </c>
      <c r="D11" s="47">
        <v>55204539.25</v>
      </c>
      <c r="E11" s="26">
        <v>1265889672.9</v>
      </c>
    </row>
    <row r="12" spans="1:5" ht="19.5" customHeight="1" thickBot="1">
      <c r="A12" s="67">
        <v>68</v>
      </c>
      <c r="B12" s="67" t="s">
        <v>17</v>
      </c>
      <c r="C12" s="26">
        <v>-1181498371</v>
      </c>
      <c r="D12" s="47">
        <v>-53086958.07</v>
      </c>
      <c r="E12" s="26">
        <v>-1234585329</v>
      </c>
    </row>
    <row r="13" spans="1:5" ht="19.5" customHeight="1" thickBot="1">
      <c r="A13" s="67">
        <v>69</v>
      </c>
      <c r="B13" s="67" t="s">
        <v>18</v>
      </c>
      <c r="C13" s="26">
        <v>43238167.11</v>
      </c>
      <c r="D13" s="47">
        <v>2268944.48</v>
      </c>
      <c r="E13" s="26">
        <v>45507111.59</v>
      </c>
    </row>
    <row r="14" spans="1:5" ht="27" customHeight="1" thickBot="1">
      <c r="A14" s="70">
        <v>6</v>
      </c>
      <c r="B14" s="70" t="s">
        <v>19</v>
      </c>
      <c r="C14" s="145">
        <v>12832794081</v>
      </c>
      <c r="D14" s="146">
        <v>567608619.91</v>
      </c>
      <c r="E14" s="145">
        <v>13400402701</v>
      </c>
    </row>
    <row r="15" spans="1:5" ht="19.5" customHeight="1" thickBot="1">
      <c r="A15" s="67">
        <v>31</v>
      </c>
      <c r="B15" s="67" t="s">
        <v>1136</v>
      </c>
      <c r="C15" s="26">
        <v>14972164740</v>
      </c>
      <c r="D15" s="47">
        <v>506162707.64</v>
      </c>
      <c r="E15" s="26">
        <v>15478327447</v>
      </c>
    </row>
    <row r="16" spans="1:5" ht="19.5" customHeight="1" thickBot="1">
      <c r="A16" s="67">
        <v>32</v>
      </c>
      <c r="B16" s="67" t="s">
        <v>20</v>
      </c>
      <c r="C16" s="26">
        <v>-2223407072</v>
      </c>
      <c r="D16" s="47">
        <v>-64610478.74</v>
      </c>
      <c r="E16" s="26">
        <v>-2288017551</v>
      </c>
    </row>
    <row r="17" spans="1:5" ht="27" customHeight="1" thickBot="1">
      <c r="A17" s="70" t="s">
        <v>21</v>
      </c>
      <c r="B17" s="70" t="s">
        <v>22</v>
      </c>
      <c r="C17" s="145">
        <v>12748757668</v>
      </c>
      <c r="D17" s="146">
        <v>441552228.9</v>
      </c>
      <c r="E17" s="145">
        <v>13190309897</v>
      </c>
    </row>
    <row r="18" spans="1:5" ht="19.5" customHeight="1" thickBot="1">
      <c r="A18" s="67">
        <v>34</v>
      </c>
      <c r="B18" s="67" t="s">
        <v>23</v>
      </c>
      <c r="C18" s="26">
        <v>18976268.82</v>
      </c>
      <c r="D18" s="47">
        <v>627581.42</v>
      </c>
      <c r="E18" s="26">
        <v>19603850.24</v>
      </c>
    </row>
    <row r="19" spans="1:5" ht="19.5" customHeight="1" thickBot="1">
      <c r="A19" s="67">
        <v>35</v>
      </c>
      <c r="B19" s="67" t="s">
        <v>24</v>
      </c>
      <c r="C19" s="26">
        <v>165301117.09</v>
      </c>
      <c r="D19" s="47">
        <v>5333394</v>
      </c>
      <c r="E19" s="26">
        <v>170634511.09</v>
      </c>
    </row>
    <row r="20" spans="1:5" ht="27" customHeight="1" thickBot="1">
      <c r="A20" s="70" t="s">
        <v>25</v>
      </c>
      <c r="B20" s="70" t="s">
        <v>26</v>
      </c>
      <c r="C20" s="145">
        <v>12933035054</v>
      </c>
      <c r="D20" s="146">
        <v>447513204.33</v>
      </c>
      <c r="E20" s="145">
        <v>13380548258</v>
      </c>
    </row>
    <row r="21" spans="1:5" ht="19.5" customHeight="1" thickBot="1">
      <c r="A21" s="67">
        <v>36</v>
      </c>
      <c r="B21" s="67" t="s">
        <v>27</v>
      </c>
      <c r="C21" s="26">
        <v>-22957666.93</v>
      </c>
      <c r="D21" s="47">
        <v>-816922.65</v>
      </c>
      <c r="E21" s="26">
        <v>-23774589.58</v>
      </c>
    </row>
    <row r="22" spans="1:5" ht="19.5" customHeight="1" thickBot="1">
      <c r="A22" s="67">
        <v>37</v>
      </c>
      <c r="B22" s="67" t="s">
        <v>28</v>
      </c>
      <c r="C22" s="26">
        <v>-23792490.8</v>
      </c>
      <c r="D22" s="47">
        <v>705831.24</v>
      </c>
      <c r="E22" s="26">
        <v>-23086659.56</v>
      </c>
    </row>
    <row r="23" spans="1:5" ht="27" customHeight="1" thickBot="1">
      <c r="A23" s="70">
        <v>3</v>
      </c>
      <c r="B23" s="70" t="s">
        <v>29</v>
      </c>
      <c r="C23" s="145">
        <v>12886284896</v>
      </c>
      <c r="D23" s="146">
        <v>447402112.81</v>
      </c>
      <c r="E23" s="145">
        <v>13333687009</v>
      </c>
    </row>
    <row r="24" spans="1:5" ht="21" customHeight="1" thickBot="1">
      <c r="A24" s="67" t="s">
        <v>30</v>
      </c>
      <c r="B24" s="67" t="s">
        <v>31</v>
      </c>
      <c r="C24" s="26">
        <v>820957264.77</v>
      </c>
      <c r="D24" s="47">
        <v>42321091.94</v>
      </c>
      <c r="E24" s="26">
        <v>863278356.71</v>
      </c>
    </row>
    <row r="25" spans="1:5" ht="21" customHeight="1" thickBot="1">
      <c r="A25" s="67">
        <v>49</v>
      </c>
      <c r="B25" s="67" t="s">
        <v>32</v>
      </c>
      <c r="C25" s="26">
        <v>6421997.45</v>
      </c>
      <c r="D25" s="47">
        <v>334672.18</v>
      </c>
      <c r="E25" s="26">
        <v>6756669.63</v>
      </c>
    </row>
    <row r="26" spans="1:5" ht="27" customHeight="1" thickBot="1">
      <c r="A26" s="70">
        <v>4</v>
      </c>
      <c r="B26" s="70" t="s">
        <v>33</v>
      </c>
      <c r="C26" s="145">
        <v>827379262.19</v>
      </c>
      <c r="D26" s="146">
        <v>42655764.11</v>
      </c>
      <c r="E26" s="145">
        <v>870035026.3</v>
      </c>
    </row>
    <row r="27" spans="1:5" ht="27" customHeight="1" thickBot="1">
      <c r="A27" s="70" t="s">
        <v>34</v>
      </c>
      <c r="B27" s="70" t="s">
        <v>35</v>
      </c>
      <c r="C27" s="145">
        <v>13713664158</v>
      </c>
      <c r="D27" s="146">
        <v>490057876.92</v>
      </c>
      <c r="E27" s="145">
        <v>14203722035</v>
      </c>
    </row>
    <row r="28" spans="1:5" ht="27" customHeight="1" thickBot="1">
      <c r="A28" s="70"/>
      <c r="B28" s="70" t="s">
        <v>36</v>
      </c>
      <c r="C28" s="145">
        <v>-880870077.3</v>
      </c>
      <c r="D28" s="146">
        <v>77550742.89</v>
      </c>
      <c r="E28" s="145">
        <v>-803319334.4</v>
      </c>
    </row>
    <row r="29" spans="1:5" ht="27" customHeight="1" thickBot="1">
      <c r="A29" s="70">
        <v>7</v>
      </c>
      <c r="B29" s="70" t="s">
        <v>37</v>
      </c>
      <c r="C29" s="145">
        <v>465723399.49</v>
      </c>
      <c r="D29" s="146">
        <v>31641821.53</v>
      </c>
      <c r="E29" s="145">
        <v>497365221.02</v>
      </c>
    </row>
    <row r="30" spans="1:5" ht="34.5" customHeight="1" thickBot="1">
      <c r="A30" s="86"/>
      <c r="B30" s="86" t="s">
        <v>38</v>
      </c>
      <c r="C30" s="167">
        <v>-415146677.9</v>
      </c>
      <c r="D30" s="168">
        <v>109192564.42</v>
      </c>
      <c r="E30" s="167">
        <v>-305954113.4</v>
      </c>
    </row>
    <row r="31" ht="19.5" customHeight="1">
      <c r="A31" s="7" t="s">
        <v>987</v>
      </c>
    </row>
  </sheetData>
  <printOptions/>
  <pageMargins left="0.7874015748031497" right="0.7874015748031497" top="1.46" bottom="0.49" header="0.95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48.875" style="117" customWidth="1"/>
    <col min="3" max="3" width="16.875" style="7" customWidth="1"/>
    <col min="4" max="5" width="16.875" style="22" customWidth="1"/>
    <col min="6" max="16384" width="11.375" style="7" customWidth="1"/>
  </cols>
  <sheetData>
    <row r="1" spans="1:5" s="1" customFormat="1" ht="13.5" customHeight="1">
      <c r="A1" s="1" t="s">
        <v>39</v>
      </c>
      <c r="B1" s="163"/>
      <c r="D1" s="164"/>
      <c r="E1" s="164"/>
    </row>
    <row r="2" spans="1:5" s="1" customFormat="1" ht="27.75" customHeight="1">
      <c r="A2" s="91" t="s">
        <v>40</v>
      </c>
      <c r="B2" s="163"/>
      <c r="D2" s="164"/>
      <c r="E2" s="164"/>
    </row>
    <row r="3" spans="1:5" ht="39" customHeight="1">
      <c r="A3" s="35" t="s">
        <v>5</v>
      </c>
      <c r="B3" s="35"/>
      <c r="C3" s="6" t="s">
        <v>6</v>
      </c>
      <c r="D3" s="89" t="s">
        <v>7</v>
      </c>
      <c r="E3" s="116" t="s">
        <v>964</v>
      </c>
    </row>
    <row r="4" spans="1:5" ht="39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61</v>
      </c>
      <c r="B5" s="64" t="s">
        <v>8</v>
      </c>
      <c r="C5" s="20">
        <v>6570887641.5</v>
      </c>
      <c r="D5" s="44">
        <v>321178755.28</v>
      </c>
      <c r="E5" s="20">
        <v>6892066396.8</v>
      </c>
    </row>
    <row r="6" spans="1:5" ht="19.5" customHeight="1" thickBot="1">
      <c r="A6" s="67">
        <v>64</v>
      </c>
      <c r="B6" s="67" t="s">
        <v>9</v>
      </c>
      <c r="C6" s="26">
        <v>-32512430.96</v>
      </c>
      <c r="D6" s="47">
        <v>-1583327.27</v>
      </c>
      <c r="E6" s="26">
        <v>-34095758.23</v>
      </c>
    </row>
    <row r="7" spans="1:5" ht="19.5" customHeight="1" thickBot="1">
      <c r="A7" s="67">
        <v>65</v>
      </c>
      <c r="B7" s="67" t="s">
        <v>10</v>
      </c>
      <c r="C7" s="26">
        <v>907327.93</v>
      </c>
      <c r="D7" s="47">
        <v>39493.8</v>
      </c>
      <c r="E7" s="26">
        <v>946821.73</v>
      </c>
    </row>
    <row r="8" spans="1:5" ht="27" customHeight="1" thickBot="1">
      <c r="A8" s="70" t="s">
        <v>11</v>
      </c>
      <c r="B8" s="70" t="s">
        <v>12</v>
      </c>
      <c r="C8" s="145">
        <v>6539282538.4</v>
      </c>
      <c r="D8" s="146">
        <v>319634921.82</v>
      </c>
      <c r="E8" s="145">
        <v>6858917460.3</v>
      </c>
    </row>
    <row r="9" spans="1:5" ht="19.5" customHeight="1" thickBot="1">
      <c r="A9" s="67">
        <v>66</v>
      </c>
      <c r="B9" s="67" t="s">
        <v>13</v>
      </c>
      <c r="C9" s="26">
        <v>-12206719.41</v>
      </c>
      <c r="D9" s="47">
        <v>-583529.61</v>
      </c>
      <c r="E9" s="26">
        <v>-12790249.02</v>
      </c>
    </row>
    <row r="10" spans="1:5" ht="27" customHeight="1" thickBot="1">
      <c r="A10" s="70" t="s">
        <v>14</v>
      </c>
      <c r="B10" s="70" t="s">
        <v>15</v>
      </c>
      <c r="C10" s="145">
        <v>6527075819</v>
      </c>
      <c r="D10" s="146">
        <v>319051392.21</v>
      </c>
      <c r="E10" s="145">
        <v>6846127211.2</v>
      </c>
    </row>
    <row r="11" spans="1:5" ht="19.5" customHeight="1" thickBot="1">
      <c r="A11" s="67">
        <v>67</v>
      </c>
      <c r="B11" s="67" t="s">
        <v>16</v>
      </c>
      <c r="C11" s="26">
        <v>693721094.2</v>
      </c>
      <c r="D11" s="47">
        <v>35257906</v>
      </c>
      <c r="E11" s="26">
        <v>728979000.2</v>
      </c>
    </row>
    <row r="12" spans="1:5" ht="19.5" customHeight="1" thickBot="1">
      <c r="A12" s="67">
        <v>68</v>
      </c>
      <c r="B12" s="67" t="s">
        <v>17</v>
      </c>
      <c r="C12" s="26">
        <v>-670682424.7</v>
      </c>
      <c r="D12" s="47">
        <v>-33407176</v>
      </c>
      <c r="E12" s="26">
        <v>-704089600.7</v>
      </c>
    </row>
    <row r="13" spans="1:5" ht="19.5" customHeight="1" thickBot="1">
      <c r="A13" s="67">
        <v>69</v>
      </c>
      <c r="B13" s="67" t="s">
        <v>18</v>
      </c>
      <c r="C13" s="26">
        <v>24986896.35</v>
      </c>
      <c r="D13" s="47">
        <v>1429942.82</v>
      </c>
      <c r="E13" s="26">
        <v>26416839.17</v>
      </c>
    </row>
    <row r="14" spans="1:5" ht="27" customHeight="1" thickBot="1">
      <c r="A14" s="70">
        <v>6</v>
      </c>
      <c r="B14" s="70" t="s">
        <v>19</v>
      </c>
      <c r="C14" s="145">
        <v>6575101384.9</v>
      </c>
      <c r="D14" s="146">
        <v>322332065.02</v>
      </c>
      <c r="E14" s="145">
        <v>6897433450</v>
      </c>
    </row>
    <row r="15" spans="1:5" ht="19.5" customHeight="1" thickBot="1">
      <c r="A15" s="67">
        <v>31</v>
      </c>
      <c r="B15" s="67" t="s">
        <v>1136</v>
      </c>
      <c r="C15" s="26">
        <v>8826439096.9</v>
      </c>
      <c r="D15" s="47">
        <v>310723064.32</v>
      </c>
      <c r="E15" s="26">
        <v>9137162161.2</v>
      </c>
    </row>
    <row r="16" spans="1:5" ht="19.5" customHeight="1" thickBot="1">
      <c r="A16" s="67">
        <v>32</v>
      </c>
      <c r="B16" s="67" t="s">
        <v>20</v>
      </c>
      <c r="C16" s="26">
        <v>-1023993342</v>
      </c>
      <c r="D16" s="47">
        <v>-30457264.07</v>
      </c>
      <c r="E16" s="26">
        <v>-1054450606</v>
      </c>
    </row>
    <row r="17" spans="1:5" ht="27" customHeight="1" thickBot="1">
      <c r="A17" s="70" t="s">
        <v>21</v>
      </c>
      <c r="B17" s="70" t="s">
        <v>22</v>
      </c>
      <c r="C17" s="145">
        <v>7802445755</v>
      </c>
      <c r="D17" s="146">
        <v>280265800.25</v>
      </c>
      <c r="E17" s="145">
        <v>8082711555.3</v>
      </c>
    </row>
    <row r="18" spans="1:5" ht="19.5" customHeight="1" thickBot="1">
      <c r="A18" s="67">
        <v>34</v>
      </c>
      <c r="B18" s="67" t="s">
        <v>23</v>
      </c>
      <c r="C18" s="26">
        <v>12925872.51</v>
      </c>
      <c r="D18" s="47">
        <v>376415.27</v>
      </c>
      <c r="E18" s="26">
        <v>13302287.78</v>
      </c>
    </row>
    <row r="19" spans="1:5" ht="19.5" customHeight="1" thickBot="1">
      <c r="A19" s="67">
        <v>35</v>
      </c>
      <c r="B19" s="67" t="s">
        <v>24</v>
      </c>
      <c r="C19" s="26">
        <v>111996131.28</v>
      </c>
      <c r="D19" s="47">
        <v>3875704.16</v>
      </c>
      <c r="E19" s="26">
        <v>115871835.44</v>
      </c>
    </row>
    <row r="20" spans="1:5" ht="27" customHeight="1" thickBot="1">
      <c r="A20" s="70" t="s">
        <v>25</v>
      </c>
      <c r="B20" s="70" t="s">
        <v>26</v>
      </c>
      <c r="C20" s="145">
        <v>7927367758.8</v>
      </c>
      <c r="D20" s="146">
        <v>284517919.69</v>
      </c>
      <c r="E20" s="145">
        <v>8211885678.5</v>
      </c>
    </row>
    <row r="21" spans="1:5" ht="19.5" customHeight="1" thickBot="1">
      <c r="A21" s="67">
        <v>36</v>
      </c>
      <c r="B21" s="67" t="s">
        <v>27</v>
      </c>
      <c r="C21" s="26">
        <v>-10866783.97</v>
      </c>
      <c r="D21" s="47">
        <v>-395570.13</v>
      </c>
      <c r="E21" s="26">
        <v>-11262354.1</v>
      </c>
    </row>
    <row r="22" spans="1:5" ht="19.5" customHeight="1" thickBot="1">
      <c r="A22" s="67">
        <v>37</v>
      </c>
      <c r="B22" s="67" t="s">
        <v>28</v>
      </c>
      <c r="C22" s="26">
        <v>-381737272.6</v>
      </c>
      <c r="D22" s="47">
        <v>-11724749.51</v>
      </c>
      <c r="E22" s="26">
        <v>-393462022.1</v>
      </c>
    </row>
    <row r="23" spans="1:5" ht="27" customHeight="1" thickBot="1">
      <c r="A23" s="70">
        <v>3</v>
      </c>
      <c r="B23" s="70" t="s">
        <v>29</v>
      </c>
      <c r="C23" s="145">
        <v>7534763702.2</v>
      </c>
      <c r="D23" s="146">
        <v>272397600.03</v>
      </c>
      <c r="E23" s="145">
        <v>7807161302.3</v>
      </c>
    </row>
    <row r="24" spans="1:5" ht="19.5" customHeight="1" thickBot="1">
      <c r="A24" s="67" t="s">
        <v>30</v>
      </c>
      <c r="B24" s="67" t="s">
        <v>31</v>
      </c>
      <c r="C24" s="26">
        <v>440010568.77</v>
      </c>
      <c r="D24" s="47">
        <v>23029118.54</v>
      </c>
      <c r="E24" s="26">
        <v>463039687.31</v>
      </c>
    </row>
    <row r="25" spans="1:5" ht="19.5" customHeight="1" thickBot="1">
      <c r="A25" s="67">
        <v>49</v>
      </c>
      <c r="B25" s="67" t="s">
        <v>32</v>
      </c>
      <c r="C25" s="26">
        <v>3650510.44</v>
      </c>
      <c r="D25" s="47">
        <v>207714.44</v>
      </c>
      <c r="E25" s="26">
        <v>3858224.88</v>
      </c>
    </row>
    <row r="26" spans="1:5" ht="27" customHeight="1" thickBot="1">
      <c r="A26" s="70">
        <v>4</v>
      </c>
      <c r="B26" s="70" t="s">
        <v>33</v>
      </c>
      <c r="C26" s="145">
        <v>443661079.2</v>
      </c>
      <c r="D26" s="146">
        <v>23236832.97</v>
      </c>
      <c r="E26" s="145">
        <v>466897912.17</v>
      </c>
    </row>
    <row r="27" spans="1:5" ht="27" customHeight="1" thickBot="1">
      <c r="A27" s="70" t="s">
        <v>34</v>
      </c>
      <c r="B27" s="70" t="s">
        <v>35</v>
      </c>
      <c r="C27" s="145">
        <v>7978424781.5</v>
      </c>
      <c r="D27" s="146">
        <v>295634433</v>
      </c>
      <c r="E27" s="145">
        <v>8274059214.5</v>
      </c>
    </row>
    <row r="28" spans="1:5" ht="27" customHeight="1" thickBot="1">
      <c r="A28" s="70"/>
      <c r="B28" s="70" t="s">
        <v>36</v>
      </c>
      <c r="C28" s="145">
        <v>-1403323397</v>
      </c>
      <c r="D28" s="146">
        <v>26697632.02</v>
      </c>
      <c r="E28" s="145">
        <v>-1376625765</v>
      </c>
    </row>
    <row r="29" spans="1:5" ht="27" customHeight="1" thickBot="1">
      <c r="A29" s="70">
        <v>7</v>
      </c>
      <c r="B29" s="70" t="s">
        <v>37</v>
      </c>
      <c r="C29" s="145">
        <v>250994605.99</v>
      </c>
      <c r="D29" s="146">
        <v>20401473.26</v>
      </c>
      <c r="E29" s="145">
        <v>271396079.25</v>
      </c>
    </row>
    <row r="30" spans="1:5" ht="34.5" customHeight="1" thickBot="1">
      <c r="A30" s="86"/>
      <c r="B30" s="86" t="s">
        <v>38</v>
      </c>
      <c r="C30" s="167">
        <v>-1152328791</v>
      </c>
      <c r="D30" s="168">
        <v>47099105.29</v>
      </c>
      <c r="E30" s="167">
        <v>-1105229685</v>
      </c>
    </row>
    <row r="31" ht="19.5" customHeight="1">
      <c r="A31" s="7" t="s">
        <v>987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0.875" style="7" customWidth="1"/>
    <col min="2" max="5" width="14.00390625" style="7" customWidth="1"/>
    <col min="6" max="6" width="14.875" style="7" customWidth="1"/>
    <col min="7" max="7" width="13.875" style="7" customWidth="1"/>
    <col min="8" max="16384" width="11.375" style="7" customWidth="1"/>
  </cols>
  <sheetData>
    <row r="1" s="1" customFormat="1" ht="13.5" customHeight="1">
      <c r="A1" s="1" t="s">
        <v>984</v>
      </c>
    </row>
    <row r="2" s="1" customFormat="1" ht="27.75" customHeight="1">
      <c r="A2" s="2" t="s">
        <v>985</v>
      </c>
    </row>
    <row r="3" spans="1:7" ht="24" customHeight="1">
      <c r="A3" s="35" t="s">
        <v>982</v>
      </c>
      <c r="B3" s="6" t="s">
        <v>977</v>
      </c>
      <c r="C3" s="36" t="s">
        <v>978</v>
      </c>
      <c r="D3" s="6" t="s">
        <v>979</v>
      </c>
      <c r="E3" s="36" t="s">
        <v>983</v>
      </c>
      <c r="F3" s="6" t="s">
        <v>964</v>
      </c>
      <c r="G3" s="36" t="s">
        <v>972</v>
      </c>
    </row>
    <row r="4" spans="1:7" ht="15" customHeight="1">
      <c r="A4" s="37"/>
      <c r="B4" s="12"/>
      <c r="C4" s="38"/>
      <c r="D4" s="12"/>
      <c r="E4" s="39"/>
      <c r="F4" s="12"/>
      <c r="G4" s="38" t="s">
        <v>973</v>
      </c>
    </row>
    <row r="5" spans="1:7" ht="15" customHeight="1">
      <c r="A5" s="37"/>
      <c r="B5" s="12"/>
      <c r="C5" s="38"/>
      <c r="D5" s="12"/>
      <c r="E5" s="39"/>
      <c r="F5" s="12"/>
      <c r="G5" s="38" t="s">
        <v>974</v>
      </c>
    </row>
    <row r="6" spans="1:7" ht="24" customHeight="1">
      <c r="A6" s="40"/>
      <c r="B6" s="16"/>
      <c r="C6" s="41"/>
      <c r="D6" s="16"/>
      <c r="E6" s="42"/>
      <c r="F6" s="16"/>
      <c r="G6" s="41" t="s">
        <v>986</v>
      </c>
    </row>
    <row r="7" spans="1:8" ht="30" customHeight="1" thickBot="1">
      <c r="A7" s="43">
        <v>1994</v>
      </c>
      <c r="B7" s="21">
        <v>2823486</v>
      </c>
      <c r="C7" s="44">
        <v>2989202</v>
      </c>
      <c r="D7" s="20">
        <f aca="true" t="shared" si="0" ref="D7:D13">B7+C7</f>
        <v>5812688</v>
      </c>
      <c r="E7" s="44">
        <v>1318965</v>
      </c>
      <c r="F7" s="21">
        <f aca="true" t="shared" si="1" ref="F7:F13">B7+C7+E7</f>
        <v>7131653</v>
      </c>
      <c r="G7" s="48">
        <v>1.0614376306373332</v>
      </c>
      <c r="H7" s="22"/>
    </row>
    <row r="8" spans="1:8" ht="19.5" customHeight="1" thickBot="1">
      <c r="A8" s="45">
        <v>1995</v>
      </c>
      <c r="B8" s="46">
        <v>2833617</v>
      </c>
      <c r="C8" s="47">
        <v>3003950</v>
      </c>
      <c r="D8" s="26">
        <f t="shared" si="0"/>
        <v>5837567</v>
      </c>
      <c r="E8" s="47">
        <v>1325772</v>
      </c>
      <c r="F8" s="26">
        <f t="shared" si="1"/>
        <v>7163339</v>
      </c>
      <c r="G8" s="49">
        <f aca="true" t="shared" si="2" ref="G8:G13">(F8-F7)/F7*100</f>
        <v>0.4443009215395084</v>
      </c>
      <c r="H8" s="22"/>
    </row>
    <row r="9" spans="1:7" ht="19.5" customHeight="1" thickBot="1">
      <c r="A9" s="45">
        <v>1996</v>
      </c>
      <c r="B9" s="26">
        <v>2760146</v>
      </c>
      <c r="C9" s="47">
        <v>2938608</v>
      </c>
      <c r="D9" s="26">
        <f t="shared" si="0"/>
        <v>5698754</v>
      </c>
      <c r="E9" s="47">
        <v>1496000</v>
      </c>
      <c r="F9" s="26">
        <f t="shared" si="1"/>
        <v>7194754</v>
      </c>
      <c r="G9" s="49">
        <f t="shared" si="2"/>
        <v>0.43855246833913625</v>
      </c>
    </row>
    <row r="10" spans="1:11" ht="19.5" customHeight="1" thickBot="1">
      <c r="A10" s="45">
        <v>1997</v>
      </c>
      <c r="B10" s="26">
        <v>2725064</v>
      </c>
      <c r="C10" s="47">
        <v>2902973</v>
      </c>
      <c r="D10" s="26">
        <f t="shared" si="0"/>
        <v>5628037</v>
      </c>
      <c r="E10" s="47">
        <v>1586768</v>
      </c>
      <c r="F10" s="26">
        <f t="shared" si="1"/>
        <v>7214805</v>
      </c>
      <c r="G10" s="49">
        <f t="shared" si="2"/>
        <v>0.2786891671348319</v>
      </c>
      <c r="I10" s="27"/>
      <c r="J10" s="27"/>
      <c r="K10" s="27"/>
    </row>
    <row r="11" spans="1:7" ht="19.5" customHeight="1" thickBot="1">
      <c r="A11" s="45">
        <v>1998</v>
      </c>
      <c r="B11" s="26">
        <v>2736949</v>
      </c>
      <c r="C11" s="47">
        <v>2915969</v>
      </c>
      <c r="D11" s="26">
        <f t="shared" si="0"/>
        <v>5652918</v>
      </c>
      <c r="E11" s="47">
        <v>1595685</v>
      </c>
      <c r="F11" s="26">
        <f t="shared" si="1"/>
        <v>7248603</v>
      </c>
      <c r="G11" s="49">
        <f t="shared" si="2"/>
        <v>0.46845340934370366</v>
      </c>
    </row>
    <row r="12" spans="1:7" ht="19.5" customHeight="1" thickBot="1">
      <c r="A12" s="45">
        <v>1999</v>
      </c>
      <c r="B12" s="26">
        <v>2741177</v>
      </c>
      <c r="C12" s="47">
        <v>2926032</v>
      </c>
      <c r="D12" s="26">
        <f t="shared" si="0"/>
        <v>5667209</v>
      </c>
      <c r="E12" s="47">
        <v>1599325</v>
      </c>
      <c r="F12" s="26">
        <f t="shared" si="1"/>
        <v>7266534</v>
      </c>
      <c r="G12" s="49">
        <f t="shared" si="2"/>
        <v>0.24737180391863092</v>
      </c>
    </row>
    <row r="13" spans="1:7" ht="30" customHeight="1" thickBot="1">
      <c r="A13" s="50">
        <v>2000</v>
      </c>
      <c r="B13" s="51">
        <v>2746615</v>
      </c>
      <c r="C13" s="52">
        <v>2936748</v>
      </c>
      <c r="D13" s="51">
        <f t="shared" si="0"/>
        <v>5683363</v>
      </c>
      <c r="E13" s="52">
        <v>1584748</v>
      </c>
      <c r="F13" s="51">
        <f t="shared" si="1"/>
        <v>7268111</v>
      </c>
      <c r="G13" s="53">
        <f t="shared" si="2"/>
        <v>0.02170223107742976</v>
      </c>
    </row>
    <row r="14" spans="1:7" ht="19.5" customHeight="1">
      <c r="A14" s="28" t="s">
        <v>987</v>
      </c>
      <c r="B14" s="29"/>
      <c r="C14" s="29"/>
      <c r="D14" s="29"/>
      <c r="E14" s="29"/>
      <c r="F14" s="29"/>
      <c r="G14" s="30"/>
    </row>
    <row r="15" spans="1:7" ht="12.75" customHeight="1">
      <c r="A15" s="31" t="s">
        <v>980</v>
      </c>
      <c r="B15" s="32"/>
      <c r="C15" s="32"/>
      <c r="D15" s="32"/>
      <c r="E15" s="32"/>
      <c r="F15" s="32"/>
      <c r="G15" s="33"/>
    </row>
    <row r="16" ht="12.75" customHeight="1">
      <c r="A16" s="7" t="s">
        <v>981</v>
      </c>
    </row>
  </sheetData>
  <printOptions/>
  <pageMargins left="0.7874015748031497" right="0.7874015748031497" top="1.46" bottom="0.49" header="0.95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48.375" style="117" customWidth="1"/>
    <col min="3" max="3" width="16.875" style="7" customWidth="1"/>
    <col min="4" max="5" width="16.875" style="22" customWidth="1"/>
    <col min="6" max="16384" width="11.375" style="7" customWidth="1"/>
  </cols>
  <sheetData>
    <row r="1" spans="1:5" s="1" customFormat="1" ht="13.5" customHeight="1">
      <c r="A1" s="1" t="s">
        <v>41</v>
      </c>
      <c r="B1" s="163"/>
      <c r="D1" s="164"/>
      <c r="E1" s="164"/>
    </row>
    <row r="2" spans="1:5" s="1" customFormat="1" ht="27.75" customHeight="1">
      <c r="A2" s="91" t="s">
        <v>42</v>
      </c>
      <c r="B2" s="163"/>
      <c r="D2" s="164"/>
      <c r="E2" s="164"/>
    </row>
    <row r="3" spans="1:5" ht="39" customHeight="1">
      <c r="A3" s="35" t="s">
        <v>5</v>
      </c>
      <c r="B3" s="35"/>
      <c r="C3" s="6" t="s">
        <v>6</v>
      </c>
      <c r="D3" s="89" t="s">
        <v>7</v>
      </c>
      <c r="E3" s="116" t="s">
        <v>964</v>
      </c>
    </row>
    <row r="4" spans="1:5" ht="39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61</v>
      </c>
      <c r="B5" s="64" t="s">
        <v>8</v>
      </c>
      <c r="C5" s="20">
        <v>5409188983.4</v>
      </c>
      <c r="D5" s="44">
        <v>210851106.37</v>
      </c>
      <c r="E5" s="20">
        <v>5620040089.8</v>
      </c>
    </row>
    <row r="6" spans="1:5" ht="19.5" customHeight="1" thickBot="1">
      <c r="A6" s="67">
        <v>64</v>
      </c>
      <c r="B6" s="67" t="s">
        <v>9</v>
      </c>
      <c r="C6" s="26">
        <v>-53448311.54</v>
      </c>
      <c r="D6" s="47">
        <v>-2435775.28</v>
      </c>
      <c r="E6" s="26">
        <v>-55884086.82</v>
      </c>
    </row>
    <row r="7" spans="1:5" ht="19.5" customHeight="1" thickBot="1">
      <c r="A7" s="67">
        <v>65</v>
      </c>
      <c r="B7" s="67" t="s">
        <v>10</v>
      </c>
      <c r="C7" s="26">
        <v>896169.46</v>
      </c>
      <c r="D7" s="47">
        <v>34239.41</v>
      </c>
      <c r="E7" s="26">
        <v>930408.87</v>
      </c>
    </row>
    <row r="8" spans="1:5" ht="27" customHeight="1" thickBot="1">
      <c r="A8" s="70" t="s">
        <v>11</v>
      </c>
      <c r="B8" s="70" t="s">
        <v>12</v>
      </c>
      <c r="C8" s="145">
        <v>5356636841.3</v>
      </c>
      <c r="D8" s="146">
        <v>208449570.49</v>
      </c>
      <c r="E8" s="145">
        <v>5565086411.8</v>
      </c>
    </row>
    <row r="9" spans="1:5" ht="19.5" customHeight="1" thickBot="1">
      <c r="A9" s="67">
        <v>66</v>
      </c>
      <c r="B9" s="67" t="s">
        <v>13</v>
      </c>
      <c r="C9" s="26">
        <v>-9375109.25</v>
      </c>
      <c r="D9" s="47">
        <v>-358312.1</v>
      </c>
      <c r="E9" s="26">
        <v>-9733421.35</v>
      </c>
    </row>
    <row r="10" spans="1:5" ht="27" customHeight="1" thickBot="1">
      <c r="A10" s="70" t="s">
        <v>14</v>
      </c>
      <c r="B10" s="70" t="s">
        <v>15</v>
      </c>
      <c r="C10" s="145">
        <v>5347261732</v>
      </c>
      <c r="D10" s="146">
        <v>208091258.39</v>
      </c>
      <c r="E10" s="145">
        <v>5555352990.4</v>
      </c>
    </row>
    <row r="11" spans="1:5" ht="19.5" customHeight="1" thickBot="1">
      <c r="A11" s="67">
        <v>67</v>
      </c>
      <c r="B11" s="67" t="s">
        <v>16</v>
      </c>
      <c r="C11" s="26">
        <v>445159929.02</v>
      </c>
      <c r="D11" s="47">
        <v>17053496.74</v>
      </c>
      <c r="E11" s="26">
        <v>462213425.76</v>
      </c>
    </row>
    <row r="12" spans="1:5" ht="19.5" customHeight="1" thickBot="1">
      <c r="A12" s="67">
        <v>68</v>
      </c>
      <c r="B12" s="67" t="s">
        <v>17</v>
      </c>
      <c r="C12" s="26">
        <v>-441593799.8</v>
      </c>
      <c r="D12" s="47">
        <v>-16918657.42</v>
      </c>
      <c r="E12" s="26">
        <v>-458512457.2</v>
      </c>
    </row>
    <row r="13" spans="1:5" ht="19.5" customHeight="1" thickBot="1">
      <c r="A13" s="67">
        <v>69</v>
      </c>
      <c r="B13" s="67" t="s">
        <v>18</v>
      </c>
      <c r="C13" s="26">
        <v>11845938.22</v>
      </c>
      <c r="D13" s="47">
        <v>524374.53</v>
      </c>
      <c r="E13" s="26">
        <v>12370312.75</v>
      </c>
    </row>
    <row r="14" spans="1:5" ht="27" customHeight="1" thickBot="1">
      <c r="A14" s="70">
        <v>6</v>
      </c>
      <c r="B14" s="70" t="s">
        <v>19</v>
      </c>
      <c r="C14" s="145">
        <v>5362673799.5</v>
      </c>
      <c r="D14" s="146">
        <v>208750472.25</v>
      </c>
      <c r="E14" s="145">
        <v>5571424271.8</v>
      </c>
    </row>
    <row r="15" spans="1:5" ht="19.5" customHeight="1" thickBot="1">
      <c r="A15" s="67">
        <v>31</v>
      </c>
      <c r="B15" s="67" t="s">
        <v>1136</v>
      </c>
      <c r="C15" s="26">
        <v>5229900837.8</v>
      </c>
      <c r="D15" s="47">
        <v>161042460.64</v>
      </c>
      <c r="E15" s="26">
        <v>5390943298.5</v>
      </c>
    </row>
    <row r="16" spans="1:5" ht="19.5" customHeight="1" thickBot="1">
      <c r="A16" s="67">
        <v>32</v>
      </c>
      <c r="B16" s="67" t="s">
        <v>20</v>
      </c>
      <c r="C16" s="26">
        <v>-1061051722</v>
      </c>
      <c r="D16" s="47">
        <v>-29669261.52</v>
      </c>
      <c r="E16" s="26">
        <v>-1090720984</v>
      </c>
    </row>
    <row r="17" spans="1:5" ht="27" customHeight="1" thickBot="1">
      <c r="A17" s="70" t="s">
        <v>21</v>
      </c>
      <c r="B17" s="70" t="s">
        <v>22</v>
      </c>
      <c r="C17" s="145">
        <v>4168849115.6</v>
      </c>
      <c r="D17" s="146">
        <v>131373199.12</v>
      </c>
      <c r="E17" s="145">
        <v>4300222314.7</v>
      </c>
    </row>
    <row r="18" spans="1:5" ht="19.5" customHeight="1" thickBot="1">
      <c r="A18" s="67">
        <v>34</v>
      </c>
      <c r="B18" s="67" t="s">
        <v>23</v>
      </c>
      <c r="C18" s="26">
        <v>5450366.85</v>
      </c>
      <c r="D18" s="47">
        <v>227542.09</v>
      </c>
      <c r="E18" s="26">
        <v>5677908.94</v>
      </c>
    </row>
    <row r="19" spans="1:5" ht="19.5" customHeight="1" thickBot="1">
      <c r="A19" s="67">
        <v>35</v>
      </c>
      <c r="B19" s="67" t="s">
        <v>24</v>
      </c>
      <c r="C19" s="26">
        <v>41783963.94</v>
      </c>
      <c r="D19" s="47">
        <v>1109796.74</v>
      </c>
      <c r="E19" s="26">
        <v>42893760.68</v>
      </c>
    </row>
    <row r="20" spans="1:5" ht="27" customHeight="1" thickBot="1">
      <c r="A20" s="70" t="s">
        <v>25</v>
      </c>
      <c r="B20" s="70" t="s">
        <v>26</v>
      </c>
      <c r="C20" s="145">
        <v>4216083446.4</v>
      </c>
      <c r="D20" s="146">
        <v>132710537.95</v>
      </c>
      <c r="E20" s="145">
        <v>4348793984.3</v>
      </c>
    </row>
    <row r="21" spans="1:5" ht="19.5" customHeight="1" thickBot="1">
      <c r="A21" s="67">
        <v>36</v>
      </c>
      <c r="B21" s="67" t="s">
        <v>27</v>
      </c>
      <c r="C21" s="26">
        <v>-7793427.27</v>
      </c>
      <c r="D21" s="47">
        <v>-247382.32</v>
      </c>
      <c r="E21" s="26">
        <v>-8040809.59</v>
      </c>
    </row>
    <row r="22" spans="1:5" ht="19.5" customHeight="1" thickBot="1">
      <c r="A22" s="67">
        <v>37</v>
      </c>
      <c r="B22" s="67" t="s">
        <v>28</v>
      </c>
      <c r="C22" s="26">
        <v>335717353.09</v>
      </c>
      <c r="D22" s="47">
        <v>11603937.03</v>
      </c>
      <c r="E22" s="26">
        <v>347321290.12</v>
      </c>
    </row>
    <row r="23" spans="1:5" ht="27" customHeight="1" thickBot="1">
      <c r="A23" s="70">
        <v>3</v>
      </c>
      <c r="B23" s="70" t="s">
        <v>29</v>
      </c>
      <c r="C23" s="145">
        <v>4544007372.2</v>
      </c>
      <c r="D23" s="146">
        <v>144067092.58</v>
      </c>
      <c r="E23" s="145">
        <v>4688074464.8</v>
      </c>
    </row>
    <row r="24" spans="1:5" ht="19.5" customHeight="1" thickBot="1">
      <c r="A24" s="67" t="s">
        <v>30</v>
      </c>
      <c r="B24" s="67" t="s">
        <v>31</v>
      </c>
      <c r="C24" s="26">
        <v>322482726.88</v>
      </c>
      <c r="D24" s="47">
        <v>16181331.87</v>
      </c>
      <c r="E24" s="26">
        <v>338664058.75</v>
      </c>
    </row>
    <row r="25" spans="1:5" ht="19.5" customHeight="1" thickBot="1">
      <c r="A25" s="67">
        <v>49</v>
      </c>
      <c r="B25" s="67" t="s">
        <v>32</v>
      </c>
      <c r="C25" s="26">
        <v>2047857.37</v>
      </c>
      <c r="D25" s="47">
        <v>86807.79</v>
      </c>
      <c r="E25" s="26">
        <v>2134665.16</v>
      </c>
    </row>
    <row r="26" spans="1:5" ht="27" customHeight="1" thickBot="1">
      <c r="A26" s="70">
        <v>4</v>
      </c>
      <c r="B26" s="70" t="s">
        <v>33</v>
      </c>
      <c r="C26" s="145">
        <v>324530584.23</v>
      </c>
      <c r="D26" s="146">
        <v>16268139.66</v>
      </c>
      <c r="E26" s="145">
        <v>340798723.89</v>
      </c>
    </row>
    <row r="27" spans="1:5" ht="27" customHeight="1" thickBot="1">
      <c r="A27" s="70" t="s">
        <v>34</v>
      </c>
      <c r="B27" s="70" t="s">
        <v>35</v>
      </c>
      <c r="C27" s="145">
        <v>4868537956.4</v>
      </c>
      <c r="D27" s="146">
        <v>160335232.24</v>
      </c>
      <c r="E27" s="145">
        <v>5028873188.7</v>
      </c>
    </row>
    <row r="28" spans="1:5" ht="27" customHeight="1" thickBot="1">
      <c r="A28" s="70"/>
      <c r="B28" s="70" t="s">
        <v>36</v>
      </c>
      <c r="C28" s="145">
        <v>494135843.05</v>
      </c>
      <c r="D28" s="146">
        <v>48415239.91</v>
      </c>
      <c r="E28" s="145">
        <v>542551082.96</v>
      </c>
    </row>
    <row r="29" spans="1:5" ht="27" customHeight="1" thickBot="1">
      <c r="A29" s="70">
        <v>7</v>
      </c>
      <c r="B29" s="70" t="s">
        <v>37</v>
      </c>
      <c r="C29" s="145">
        <v>182291833.05</v>
      </c>
      <c r="D29" s="146">
        <v>8412501.92</v>
      </c>
      <c r="E29" s="145">
        <v>190704334.97</v>
      </c>
    </row>
    <row r="30" spans="1:5" ht="34.5" customHeight="1" thickBot="1">
      <c r="A30" s="86"/>
      <c r="B30" s="86" t="s">
        <v>38</v>
      </c>
      <c r="C30" s="167">
        <v>676427676.1</v>
      </c>
      <c r="D30" s="168">
        <v>56827741.83</v>
      </c>
      <c r="E30" s="167">
        <v>733255417.93</v>
      </c>
    </row>
    <row r="31" ht="19.5" customHeight="1">
      <c r="A31" s="7" t="s">
        <v>987</v>
      </c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B15" sqref="B15"/>
    </sheetView>
  </sheetViews>
  <sheetFormatPr defaultColWidth="11.00390625" defaultRowHeight="12.75"/>
  <cols>
    <col min="1" max="1" width="8.875" style="7" customWidth="1"/>
    <col min="2" max="2" width="48.875" style="117" customWidth="1"/>
    <col min="3" max="3" width="16.875" style="7" customWidth="1"/>
    <col min="4" max="5" width="16.875" style="22" customWidth="1"/>
    <col min="6" max="16384" width="11.375" style="7" customWidth="1"/>
  </cols>
  <sheetData>
    <row r="1" spans="1:5" s="1" customFormat="1" ht="13.5" customHeight="1">
      <c r="A1" s="1" t="s">
        <v>43</v>
      </c>
      <c r="B1" s="163"/>
      <c r="D1" s="164"/>
      <c r="E1" s="164"/>
    </row>
    <row r="2" spans="1:5" s="1" customFormat="1" ht="27.75" customHeight="1">
      <c r="A2" s="91" t="s">
        <v>44</v>
      </c>
      <c r="B2" s="163"/>
      <c r="D2" s="164"/>
      <c r="E2" s="164"/>
    </row>
    <row r="3" spans="1:5" ht="39" customHeight="1">
      <c r="A3" s="35" t="s">
        <v>5</v>
      </c>
      <c r="B3" s="35"/>
      <c r="C3" s="6" t="s">
        <v>6</v>
      </c>
      <c r="D3" s="89" t="s">
        <v>7</v>
      </c>
      <c r="E3" s="116" t="s">
        <v>964</v>
      </c>
    </row>
    <row r="4" spans="1:5" ht="39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61</v>
      </c>
      <c r="B5" s="64" t="s">
        <v>8</v>
      </c>
      <c r="C5" s="20">
        <v>14554366.75</v>
      </c>
      <c r="D5" s="44">
        <v>502661.3</v>
      </c>
      <c r="E5" s="20">
        <v>15057028.05</v>
      </c>
    </row>
    <row r="6" spans="1:5" ht="19.5" customHeight="1" thickBot="1">
      <c r="A6" s="67">
        <v>64</v>
      </c>
      <c r="B6" s="67" t="s">
        <v>9</v>
      </c>
      <c r="C6" s="26">
        <v>-141538.26</v>
      </c>
      <c r="D6" s="47">
        <v>-5400.69</v>
      </c>
      <c r="E6" s="26">
        <v>-146938.95</v>
      </c>
    </row>
    <row r="7" spans="1:5" ht="19.5" customHeight="1" thickBot="1">
      <c r="A7" s="67">
        <v>65</v>
      </c>
      <c r="B7" s="67" t="s">
        <v>10</v>
      </c>
      <c r="C7" s="26">
        <v>362.29</v>
      </c>
      <c r="D7" s="47">
        <v>30.06</v>
      </c>
      <c r="E7" s="26">
        <v>392.35</v>
      </c>
    </row>
    <row r="8" spans="1:5" ht="26.25" customHeight="1" thickBot="1">
      <c r="A8" s="70" t="s">
        <v>11</v>
      </c>
      <c r="B8" s="70" t="s">
        <v>12</v>
      </c>
      <c r="C8" s="145">
        <v>14413190.78</v>
      </c>
      <c r="D8" s="146">
        <v>497290.67</v>
      </c>
      <c r="E8" s="145">
        <v>14910481.45</v>
      </c>
    </row>
    <row r="9" spans="1:5" ht="19.5" customHeight="1" thickBot="1">
      <c r="A9" s="67">
        <v>66</v>
      </c>
      <c r="B9" s="67" t="s">
        <v>13</v>
      </c>
      <c r="C9" s="26">
        <v>0</v>
      </c>
      <c r="D9" s="47">
        <v>0</v>
      </c>
      <c r="E9" s="26">
        <v>0</v>
      </c>
    </row>
    <row r="10" spans="1:5" ht="27" customHeight="1" thickBot="1">
      <c r="A10" s="70" t="s">
        <v>14</v>
      </c>
      <c r="B10" s="70" t="s">
        <v>15</v>
      </c>
      <c r="C10" s="145">
        <v>14413190.78</v>
      </c>
      <c r="D10" s="146">
        <v>497290.67</v>
      </c>
      <c r="E10" s="145">
        <v>14910481.45</v>
      </c>
    </row>
    <row r="11" spans="1:5" ht="19.5" customHeight="1" thickBot="1">
      <c r="A11" s="67">
        <v>67</v>
      </c>
      <c r="B11" s="67" t="s">
        <v>16</v>
      </c>
      <c r="C11" s="26">
        <v>526018.75</v>
      </c>
      <c r="D11" s="47">
        <v>20560.91</v>
      </c>
      <c r="E11" s="26">
        <v>546579.66</v>
      </c>
    </row>
    <row r="12" spans="1:5" ht="19.5" customHeight="1" thickBot="1">
      <c r="A12" s="67">
        <v>68</v>
      </c>
      <c r="B12" s="67" t="s">
        <v>17</v>
      </c>
      <c r="C12" s="26">
        <v>-540566.48</v>
      </c>
      <c r="D12" s="47">
        <v>-21008.63</v>
      </c>
      <c r="E12" s="26">
        <v>-561575.11</v>
      </c>
    </row>
    <row r="13" spans="1:5" ht="19.5" customHeight="1" thickBot="1">
      <c r="A13" s="67">
        <v>69</v>
      </c>
      <c r="B13" s="67" t="s">
        <v>18</v>
      </c>
      <c r="C13" s="26">
        <v>3227.02</v>
      </c>
      <c r="D13" s="47">
        <v>44.32</v>
      </c>
      <c r="E13" s="26">
        <v>3271.34</v>
      </c>
    </row>
    <row r="14" spans="1:5" ht="27" customHeight="1" thickBot="1">
      <c r="A14" s="70">
        <v>6</v>
      </c>
      <c r="B14" s="70" t="s">
        <v>19</v>
      </c>
      <c r="C14" s="145">
        <v>14401870.07</v>
      </c>
      <c r="D14" s="146">
        <v>496887.27</v>
      </c>
      <c r="E14" s="145">
        <v>14898757.34</v>
      </c>
    </row>
    <row r="15" spans="1:5" ht="19.5" customHeight="1" thickBot="1">
      <c r="A15" s="67">
        <v>31</v>
      </c>
      <c r="B15" s="67" t="s">
        <v>1136</v>
      </c>
      <c r="C15" s="26">
        <v>7286541.63</v>
      </c>
      <c r="D15" s="47">
        <v>249524.71</v>
      </c>
      <c r="E15" s="26">
        <v>7536066.34</v>
      </c>
    </row>
    <row r="16" spans="1:5" ht="19.5" customHeight="1" thickBot="1">
      <c r="A16" s="67">
        <v>32</v>
      </c>
      <c r="B16" s="67" t="s">
        <v>20</v>
      </c>
      <c r="C16" s="26">
        <v>-1206148.29</v>
      </c>
      <c r="D16" s="47">
        <v>-45071.47</v>
      </c>
      <c r="E16" s="26">
        <v>-1251219.76</v>
      </c>
    </row>
    <row r="17" spans="1:5" ht="27" customHeight="1" thickBot="1">
      <c r="A17" s="70" t="s">
        <v>21</v>
      </c>
      <c r="B17" s="70" t="s">
        <v>22</v>
      </c>
      <c r="C17" s="145">
        <v>6080393.34</v>
      </c>
      <c r="D17" s="146">
        <v>204453.24</v>
      </c>
      <c r="E17" s="145">
        <v>6284846.58</v>
      </c>
    </row>
    <row r="18" spans="1:5" ht="19.5" customHeight="1" thickBot="1">
      <c r="A18" s="67">
        <v>34</v>
      </c>
      <c r="B18" s="67" t="s">
        <v>23</v>
      </c>
      <c r="C18" s="26">
        <v>5291.69</v>
      </c>
      <c r="D18" s="47">
        <v>176.79</v>
      </c>
      <c r="E18" s="26">
        <v>5468.48</v>
      </c>
    </row>
    <row r="19" spans="1:5" ht="19.5" customHeight="1" thickBot="1">
      <c r="A19" s="67">
        <v>35</v>
      </c>
      <c r="B19" s="67" t="s">
        <v>24</v>
      </c>
      <c r="C19" s="26">
        <v>-34409.35</v>
      </c>
      <c r="D19" s="47">
        <v>-1341.91</v>
      </c>
      <c r="E19" s="26">
        <v>-35751.26</v>
      </c>
    </row>
    <row r="20" spans="1:5" ht="27" customHeight="1" thickBot="1">
      <c r="A20" s="70" t="s">
        <v>25</v>
      </c>
      <c r="B20" s="70" t="s">
        <v>26</v>
      </c>
      <c r="C20" s="145">
        <v>6051275.68</v>
      </c>
      <c r="D20" s="146">
        <v>203288.12</v>
      </c>
      <c r="E20" s="145">
        <v>6254563.8</v>
      </c>
    </row>
    <row r="21" spans="1:5" ht="19.5" customHeight="1" thickBot="1">
      <c r="A21" s="67">
        <v>36</v>
      </c>
      <c r="B21" s="67" t="s">
        <v>27</v>
      </c>
      <c r="C21" s="26">
        <v>0</v>
      </c>
      <c r="D21" s="47">
        <v>0</v>
      </c>
      <c r="E21" s="26">
        <v>0</v>
      </c>
    </row>
    <row r="22" spans="1:5" ht="19.5" customHeight="1" thickBot="1">
      <c r="A22" s="67">
        <v>37</v>
      </c>
      <c r="B22" s="67" t="s">
        <v>28</v>
      </c>
      <c r="C22" s="26">
        <v>4445462.76</v>
      </c>
      <c r="D22" s="47">
        <v>176255.76</v>
      </c>
      <c r="E22" s="26">
        <v>4621718.52</v>
      </c>
    </row>
    <row r="23" spans="1:5" ht="26.25" customHeight="1" thickBot="1">
      <c r="A23" s="70">
        <v>3</v>
      </c>
      <c r="B23" s="70" t="s">
        <v>29</v>
      </c>
      <c r="C23" s="145">
        <v>10496738.44</v>
      </c>
      <c r="D23" s="146">
        <v>379543.88</v>
      </c>
      <c r="E23" s="145">
        <v>10876282.32</v>
      </c>
    </row>
    <row r="24" spans="1:5" ht="19.5" customHeight="1" thickBot="1">
      <c r="A24" s="67" t="s">
        <v>30</v>
      </c>
      <c r="B24" s="67" t="s">
        <v>31</v>
      </c>
      <c r="C24" s="26">
        <v>667992.16</v>
      </c>
      <c r="D24" s="47">
        <v>24140.24</v>
      </c>
      <c r="E24" s="26">
        <v>692132.4</v>
      </c>
    </row>
    <row r="25" spans="1:5" ht="19.5" customHeight="1" thickBot="1">
      <c r="A25" s="67">
        <v>49</v>
      </c>
      <c r="B25" s="67" t="s">
        <v>32</v>
      </c>
      <c r="C25" s="26">
        <v>-500.07</v>
      </c>
      <c r="D25" s="47">
        <v>-22.06</v>
      </c>
      <c r="E25" s="26">
        <v>-522.13</v>
      </c>
    </row>
    <row r="26" spans="1:5" ht="27" customHeight="1" thickBot="1">
      <c r="A26" s="70">
        <v>4</v>
      </c>
      <c r="B26" s="70" t="s">
        <v>33</v>
      </c>
      <c r="C26" s="145">
        <v>667492.09</v>
      </c>
      <c r="D26" s="146">
        <v>24118.18</v>
      </c>
      <c r="E26" s="145">
        <v>691610.27</v>
      </c>
    </row>
    <row r="27" spans="1:5" ht="27" customHeight="1" thickBot="1">
      <c r="A27" s="70" t="s">
        <v>34</v>
      </c>
      <c r="B27" s="70" t="s">
        <v>35</v>
      </c>
      <c r="C27" s="145">
        <v>11164230.53</v>
      </c>
      <c r="D27" s="146">
        <v>403662.06</v>
      </c>
      <c r="E27" s="145">
        <v>11567892.59</v>
      </c>
    </row>
    <row r="28" spans="1:5" ht="27" customHeight="1" thickBot="1">
      <c r="A28" s="70"/>
      <c r="B28" s="70" t="s">
        <v>36</v>
      </c>
      <c r="C28" s="145">
        <v>3237639.54</v>
      </c>
      <c r="D28" s="146">
        <v>93225.21</v>
      </c>
      <c r="E28" s="145">
        <v>3330864.75</v>
      </c>
    </row>
    <row r="29" spans="1:5" ht="27" customHeight="1" thickBot="1">
      <c r="A29" s="70">
        <v>7</v>
      </c>
      <c r="B29" s="70" t="s">
        <v>37</v>
      </c>
      <c r="C29" s="145">
        <v>527864.55</v>
      </c>
      <c r="D29" s="146">
        <v>18921.64</v>
      </c>
      <c r="E29" s="145">
        <v>546786.19</v>
      </c>
    </row>
    <row r="30" spans="1:5" ht="34.5" customHeight="1" thickBot="1">
      <c r="A30" s="86"/>
      <c r="B30" s="86" t="s">
        <v>38</v>
      </c>
      <c r="C30" s="167">
        <v>3765504.09</v>
      </c>
      <c r="D30" s="168">
        <v>112146.85</v>
      </c>
      <c r="E30" s="167">
        <v>3877650.94</v>
      </c>
    </row>
    <row r="31" ht="20.25" customHeight="1">
      <c r="A31" s="7" t="s">
        <v>987</v>
      </c>
    </row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48.875" style="117" customWidth="1"/>
    <col min="3" max="3" width="16.875" style="7" customWidth="1"/>
    <col min="4" max="5" width="16.875" style="22" customWidth="1"/>
    <col min="6" max="16384" width="11.375" style="7" customWidth="1"/>
  </cols>
  <sheetData>
    <row r="1" spans="1:5" s="1" customFormat="1" ht="13.5" customHeight="1">
      <c r="A1" s="1" t="s">
        <v>45</v>
      </c>
      <c r="B1" s="163"/>
      <c r="D1" s="164"/>
      <c r="E1" s="164"/>
    </row>
    <row r="2" spans="1:5" s="1" customFormat="1" ht="27.75" customHeight="1">
      <c r="A2" s="91" t="s">
        <v>46</v>
      </c>
      <c r="B2" s="163"/>
      <c r="D2" s="164"/>
      <c r="E2" s="164"/>
    </row>
    <row r="3" spans="1:5" ht="39" customHeight="1">
      <c r="A3" s="35" t="s">
        <v>5</v>
      </c>
      <c r="B3" s="35"/>
      <c r="C3" s="6" t="s">
        <v>6</v>
      </c>
      <c r="D3" s="89" t="s">
        <v>7</v>
      </c>
      <c r="E3" s="116" t="s">
        <v>964</v>
      </c>
    </row>
    <row r="4" spans="1:5" ht="39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61</v>
      </c>
      <c r="B5" s="64" t="s">
        <v>8</v>
      </c>
      <c r="C5" s="20">
        <v>878580539.43</v>
      </c>
      <c r="D5" s="44">
        <v>35910626.88</v>
      </c>
      <c r="E5" s="20">
        <v>914491166.31</v>
      </c>
    </row>
    <row r="6" spans="1:5" ht="19.5" customHeight="1" thickBot="1">
      <c r="A6" s="67">
        <v>64</v>
      </c>
      <c r="B6" s="67" t="s">
        <v>9</v>
      </c>
      <c r="C6" s="26">
        <v>-6493298.23</v>
      </c>
      <c r="D6" s="47">
        <v>-307646.94</v>
      </c>
      <c r="E6" s="26">
        <v>-6800945.17</v>
      </c>
    </row>
    <row r="7" spans="1:5" ht="19.5" customHeight="1" thickBot="1">
      <c r="A7" s="67">
        <v>65</v>
      </c>
      <c r="B7" s="67" t="s">
        <v>10</v>
      </c>
      <c r="C7" s="26">
        <v>81018.95</v>
      </c>
      <c r="D7" s="47">
        <v>3684.69</v>
      </c>
      <c r="E7" s="26">
        <v>84703.64</v>
      </c>
    </row>
    <row r="8" spans="1:5" ht="27" customHeight="1" thickBot="1">
      <c r="A8" s="70" t="s">
        <v>11</v>
      </c>
      <c r="B8" s="70" t="s">
        <v>12</v>
      </c>
      <c r="C8" s="145">
        <v>872168260.14</v>
      </c>
      <c r="D8" s="146">
        <v>35606664.64</v>
      </c>
      <c r="E8" s="145">
        <v>907774924.78</v>
      </c>
    </row>
    <row r="9" spans="1:5" ht="19.5" customHeight="1" thickBot="1">
      <c r="A9" s="67">
        <v>66</v>
      </c>
      <c r="B9" s="67" t="s">
        <v>13</v>
      </c>
      <c r="C9" s="26">
        <v>-549850.6</v>
      </c>
      <c r="D9" s="47">
        <v>-24511.68</v>
      </c>
      <c r="E9" s="26">
        <v>-574362.28</v>
      </c>
    </row>
    <row r="10" spans="1:5" ht="30" customHeight="1" thickBot="1">
      <c r="A10" s="70" t="s">
        <v>14</v>
      </c>
      <c r="B10" s="70" t="s">
        <v>15</v>
      </c>
      <c r="C10" s="145">
        <v>871618409.54</v>
      </c>
      <c r="D10" s="146">
        <v>35582152.96</v>
      </c>
      <c r="E10" s="145">
        <v>907200562.5</v>
      </c>
    </row>
    <row r="11" spans="1:5" ht="19.5" customHeight="1" thickBot="1">
      <c r="A11" s="67">
        <v>67</v>
      </c>
      <c r="B11" s="67" t="s">
        <v>16</v>
      </c>
      <c r="C11" s="26">
        <v>71278091.72</v>
      </c>
      <c r="D11" s="47">
        <v>2872575.6</v>
      </c>
      <c r="E11" s="26">
        <v>74150667.32</v>
      </c>
    </row>
    <row r="12" spans="1:5" ht="19.5" customHeight="1" thickBot="1">
      <c r="A12" s="67">
        <v>68</v>
      </c>
      <c r="B12" s="67" t="s">
        <v>17</v>
      </c>
      <c r="C12" s="26">
        <v>-68681580.35</v>
      </c>
      <c r="D12" s="47">
        <v>-2740116.02</v>
      </c>
      <c r="E12" s="26">
        <v>-71421696.37</v>
      </c>
    </row>
    <row r="13" spans="1:5" ht="19.5" customHeight="1" thickBot="1">
      <c r="A13" s="67">
        <v>69</v>
      </c>
      <c r="B13" s="67" t="s">
        <v>18</v>
      </c>
      <c r="C13" s="26">
        <v>6402105.52</v>
      </c>
      <c r="D13" s="47">
        <v>314582.81</v>
      </c>
      <c r="E13" s="26">
        <v>6716688.33</v>
      </c>
    </row>
    <row r="14" spans="1:5" ht="27" customHeight="1" thickBot="1">
      <c r="A14" s="70">
        <v>6</v>
      </c>
      <c r="B14" s="70" t="s">
        <v>19</v>
      </c>
      <c r="C14" s="145">
        <v>880617026.45</v>
      </c>
      <c r="D14" s="146">
        <v>36029195.37</v>
      </c>
      <c r="E14" s="145">
        <v>916646221.82</v>
      </c>
    </row>
    <row r="15" spans="1:5" ht="19.5" customHeight="1" thickBot="1">
      <c r="A15" s="67">
        <v>31</v>
      </c>
      <c r="B15" s="67" t="s">
        <v>1136</v>
      </c>
      <c r="C15" s="26">
        <v>908538263.38</v>
      </c>
      <c r="D15" s="47">
        <v>34147657.97</v>
      </c>
      <c r="E15" s="26">
        <v>942685921.35</v>
      </c>
    </row>
    <row r="16" spans="1:5" ht="19.5" customHeight="1" thickBot="1">
      <c r="A16" s="67">
        <v>32</v>
      </c>
      <c r="B16" s="67" t="s">
        <v>20</v>
      </c>
      <c r="C16" s="26">
        <v>-137155859.5</v>
      </c>
      <c r="D16" s="47">
        <v>-4438881.68</v>
      </c>
      <c r="E16" s="26">
        <v>-141594741.1</v>
      </c>
    </row>
    <row r="17" spans="1:5" ht="27" customHeight="1" thickBot="1">
      <c r="A17" s="70" t="s">
        <v>21</v>
      </c>
      <c r="B17" s="70" t="s">
        <v>22</v>
      </c>
      <c r="C17" s="145">
        <v>771382403.92</v>
      </c>
      <c r="D17" s="146">
        <v>29708776.29</v>
      </c>
      <c r="E17" s="145">
        <v>801091180.21</v>
      </c>
    </row>
    <row r="18" spans="1:5" ht="19.5" customHeight="1" thickBot="1">
      <c r="A18" s="67">
        <v>34</v>
      </c>
      <c r="B18" s="67" t="s">
        <v>23</v>
      </c>
      <c r="C18" s="26">
        <v>594737.77</v>
      </c>
      <c r="D18" s="47">
        <v>23447.27</v>
      </c>
      <c r="E18" s="26">
        <v>618185.04</v>
      </c>
    </row>
    <row r="19" spans="1:5" ht="19.5" customHeight="1" thickBot="1">
      <c r="A19" s="67">
        <v>35</v>
      </c>
      <c r="B19" s="67" t="s">
        <v>24</v>
      </c>
      <c r="C19" s="26">
        <v>11555431.22</v>
      </c>
      <c r="D19" s="47">
        <v>349235.01</v>
      </c>
      <c r="E19" s="26">
        <v>11904666.23</v>
      </c>
    </row>
    <row r="20" spans="1:5" ht="27" customHeight="1" thickBot="1">
      <c r="A20" s="70" t="s">
        <v>25</v>
      </c>
      <c r="B20" s="70" t="s">
        <v>26</v>
      </c>
      <c r="C20" s="145">
        <v>783532572.89</v>
      </c>
      <c r="D20" s="146">
        <v>30081458.57</v>
      </c>
      <c r="E20" s="145">
        <v>813614031.46</v>
      </c>
    </row>
    <row r="21" spans="1:5" ht="19.5" customHeight="1" thickBot="1">
      <c r="A21" s="67">
        <v>36</v>
      </c>
      <c r="B21" s="67" t="s">
        <v>27</v>
      </c>
      <c r="C21" s="26">
        <v>-4297455.69</v>
      </c>
      <c r="D21" s="47">
        <v>-173970.2</v>
      </c>
      <c r="E21" s="26">
        <v>-4471425.89</v>
      </c>
    </row>
    <row r="22" spans="1:5" ht="19.5" customHeight="1" thickBot="1">
      <c r="A22" s="67">
        <v>37</v>
      </c>
      <c r="B22" s="67" t="s">
        <v>28</v>
      </c>
      <c r="C22" s="26">
        <v>17781965.93</v>
      </c>
      <c r="D22" s="47">
        <v>650387.96</v>
      </c>
      <c r="E22" s="26">
        <v>18432353.89</v>
      </c>
    </row>
    <row r="23" spans="1:5" ht="27" customHeight="1" thickBot="1">
      <c r="A23" s="70">
        <v>3</v>
      </c>
      <c r="B23" s="70" t="s">
        <v>29</v>
      </c>
      <c r="C23" s="145">
        <v>797017083.14</v>
      </c>
      <c r="D23" s="146">
        <v>30557876.32</v>
      </c>
      <c r="E23" s="145">
        <v>827574959.46</v>
      </c>
    </row>
    <row r="24" spans="1:5" ht="19.5" customHeight="1" thickBot="1">
      <c r="A24" s="67" t="s">
        <v>30</v>
      </c>
      <c r="B24" s="67" t="s">
        <v>31</v>
      </c>
      <c r="C24" s="26">
        <v>57795976.96</v>
      </c>
      <c r="D24" s="47">
        <v>3086501.29</v>
      </c>
      <c r="E24" s="26">
        <v>60882478.25</v>
      </c>
    </row>
    <row r="25" spans="1:5" ht="19.5" customHeight="1" thickBot="1">
      <c r="A25" s="67">
        <v>49</v>
      </c>
      <c r="B25" s="67" t="s">
        <v>32</v>
      </c>
      <c r="C25" s="26">
        <v>724129.71</v>
      </c>
      <c r="D25" s="47">
        <v>40172.01</v>
      </c>
      <c r="E25" s="26">
        <v>764301.72</v>
      </c>
    </row>
    <row r="26" spans="1:5" ht="27" customHeight="1" thickBot="1">
      <c r="A26" s="70">
        <v>4</v>
      </c>
      <c r="B26" s="70" t="s">
        <v>33</v>
      </c>
      <c r="C26" s="145">
        <v>58520106.67</v>
      </c>
      <c r="D26" s="146">
        <v>3126673.3</v>
      </c>
      <c r="E26" s="145">
        <v>61646779.97</v>
      </c>
    </row>
    <row r="27" spans="1:5" ht="27" customHeight="1" thickBot="1">
      <c r="A27" s="70" t="s">
        <v>34</v>
      </c>
      <c r="B27" s="70" t="s">
        <v>35</v>
      </c>
      <c r="C27" s="145">
        <v>855537189.79</v>
      </c>
      <c r="D27" s="146">
        <v>33684549.62</v>
      </c>
      <c r="E27" s="145">
        <v>889221739.41</v>
      </c>
    </row>
    <row r="28" spans="1:5" ht="27" customHeight="1" thickBot="1">
      <c r="A28" s="70"/>
      <c r="B28" s="70" t="s">
        <v>36</v>
      </c>
      <c r="C28" s="145">
        <v>25079836.65</v>
      </c>
      <c r="D28" s="146">
        <v>2344645.75</v>
      </c>
      <c r="E28" s="145">
        <v>27424482.4</v>
      </c>
    </row>
    <row r="29" spans="1:5" ht="27" customHeight="1" thickBot="1">
      <c r="A29" s="70">
        <v>7</v>
      </c>
      <c r="B29" s="70" t="s">
        <v>37</v>
      </c>
      <c r="C29" s="145">
        <v>31909095.9</v>
      </c>
      <c r="D29" s="146">
        <v>2808924.71</v>
      </c>
      <c r="E29" s="145">
        <v>34718020.61</v>
      </c>
    </row>
    <row r="30" spans="1:5" ht="34.5" customHeight="1" thickBot="1">
      <c r="A30" s="86"/>
      <c r="B30" s="86" t="s">
        <v>38</v>
      </c>
      <c r="C30" s="167">
        <v>56988932.52</v>
      </c>
      <c r="D30" s="168">
        <v>5153570.45</v>
      </c>
      <c r="E30" s="167">
        <v>62142502.97</v>
      </c>
    </row>
    <row r="31" ht="12.75">
      <c r="A31" s="7" t="s">
        <v>987</v>
      </c>
    </row>
  </sheetData>
  <printOptions/>
  <pageMargins left="0.7874015748031497" right="0.7874015748031497" top="1.46" bottom="0.49" header="0.95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375" style="7" customWidth="1"/>
    <col min="2" max="2" width="15.625" style="7" customWidth="1"/>
    <col min="3" max="7" width="15.375" style="7" customWidth="1"/>
    <col min="8" max="16384" width="11.375" style="7" customWidth="1"/>
  </cols>
  <sheetData>
    <row r="1" s="1" customFormat="1" ht="13.5" customHeight="1">
      <c r="A1" s="1" t="s">
        <v>47</v>
      </c>
    </row>
    <row r="2" s="1" customFormat="1" ht="27.75" customHeight="1">
      <c r="A2" s="2" t="s">
        <v>48</v>
      </c>
    </row>
    <row r="3" spans="1:7" ht="24" customHeight="1">
      <c r="A3" s="35" t="s">
        <v>982</v>
      </c>
      <c r="B3" s="6" t="s">
        <v>49</v>
      </c>
      <c r="C3" s="36" t="s">
        <v>972</v>
      </c>
      <c r="D3" s="6" t="s">
        <v>50</v>
      </c>
      <c r="E3" s="36" t="s">
        <v>972</v>
      </c>
      <c r="F3" s="6" t="s">
        <v>51</v>
      </c>
      <c r="G3" s="36" t="s">
        <v>972</v>
      </c>
    </row>
    <row r="4" spans="1:7" ht="15" customHeight="1">
      <c r="A4" s="37"/>
      <c r="B4" s="11" t="s">
        <v>50</v>
      </c>
      <c r="C4" s="38" t="s">
        <v>973</v>
      </c>
      <c r="D4" s="11" t="s">
        <v>52</v>
      </c>
      <c r="E4" s="38" t="s">
        <v>973</v>
      </c>
      <c r="F4" s="11" t="s">
        <v>53</v>
      </c>
      <c r="G4" s="38" t="s">
        <v>973</v>
      </c>
    </row>
    <row r="5" spans="1:7" ht="15" customHeight="1">
      <c r="A5" s="37"/>
      <c r="B5" s="12" t="s">
        <v>1128</v>
      </c>
      <c r="C5" s="38" t="s">
        <v>974</v>
      </c>
      <c r="D5" s="12" t="s">
        <v>54</v>
      </c>
      <c r="E5" s="38" t="s">
        <v>974</v>
      </c>
      <c r="F5" s="12"/>
      <c r="G5" s="38" t="s">
        <v>974</v>
      </c>
    </row>
    <row r="6" spans="1:7" ht="24" customHeight="1">
      <c r="A6" s="40"/>
      <c r="B6" s="16"/>
      <c r="C6" s="41" t="s">
        <v>986</v>
      </c>
      <c r="D6" s="16" t="s">
        <v>55</v>
      </c>
      <c r="E6" s="41" t="s">
        <v>986</v>
      </c>
      <c r="F6" s="16"/>
      <c r="G6" s="41" t="s">
        <v>986</v>
      </c>
    </row>
    <row r="7" spans="1:8" ht="30" customHeight="1" thickBot="1">
      <c r="A7" s="43">
        <v>1994</v>
      </c>
      <c r="B7" s="161" t="s">
        <v>1025</v>
      </c>
      <c r="C7" s="48" t="s">
        <v>1025</v>
      </c>
      <c r="D7" s="161" t="s">
        <v>1025</v>
      </c>
      <c r="E7" s="48" t="s">
        <v>1025</v>
      </c>
      <c r="F7" s="161" t="s">
        <v>1025</v>
      </c>
      <c r="G7" s="48" t="s">
        <v>1025</v>
      </c>
      <c r="H7" s="22"/>
    </row>
    <row r="8" spans="1:8" ht="19.5" customHeight="1" thickBot="1">
      <c r="A8" s="45">
        <v>1995</v>
      </c>
      <c r="B8" s="26" t="s">
        <v>1025</v>
      </c>
      <c r="C8" s="47" t="s">
        <v>1025</v>
      </c>
      <c r="D8" s="26" t="s">
        <v>1025</v>
      </c>
      <c r="E8" s="47" t="s">
        <v>1025</v>
      </c>
      <c r="F8" s="26" t="s">
        <v>1025</v>
      </c>
      <c r="G8" s="47" t="s">
        <v>1025</v>
      </c>
      <c r="H8" s="22"/>
    </row>
    <row r="9" spans="1:7" ht="19.5" customHeight="1" thickBot="1">
      <c r="A9" s="45">
        <v>1996</v>
      </c>
      <c r="B9" s="26">
        <v>2856077149.6</v>
      </c>
      <c r="C9" s="47" t="s">
        <v>1025</v>
      </c>
      <c r="D9" s="26">
        <v>396.966616176175</v>
      </c>
      <c r="E9" s="47" t="s">
        <v>1025</v>
      </c>
      <c r="F9" s="123">
        <v>25.659604678130066</v>
      </c>
      <c r="G9" s="47" t="s">
        <v>1025</v>
      </c>
    </row>
    <row r="10" spans="1:11" ht="19.5" customHeight="1" thickBot="1">
      <c r="A10" s="45">
        <v>1997</v>
      </c>
      <c r="B10" s="26">
        <v>2991879965.3</v>
      </c>
      <c r="C10" s="49">
        <f>(B10-B9)/B9*100</f>
        <v>4.754872105573891</v>
      </c>
      <c r="D10" s="26">
        <v>414.6861856003039</v>
      </c>
      <c r="E10" s="49">
        <f>(D10-D9)/D9*100</f>
        <v>4.463742970332006</v>
      </c>
      <c r="F10" s="123">
        <v>24.848089473110047</v>
      </c>
      <c r="G10" s="49">
        <f>(F10-F9)/F9*100</f>
        <v>-3.162617722289701</v>
      </c>
      <c r="I10" s="27"/>
      <c r="J10" s="27"/>
      <c r="K10" s="27"/>
    </row>
    <row r="11" spans="1:7" ht="19.5" customHeight="1" thickBot="1">
      <c r="A11" s="45">
        <v>1998</v>
      </c>
      <c r="B11" s="26">
        <v>2985530959.2</v>
      </c>
      <c r="C11" s="49">
        <f>(B11-B10)/B10*100</f>
        <v>-0.212207915211724</v>
      </c>
      <c r="D11" s="26">
        <v>411.87673806939074</v>
      </c>
      <c r="E11" s="49">
        <f>(D11-D10)/D10*100</f>
        <v>-0.677487610745014</v>
      </c>
      <c r="F11" s="123">
        <v>23.492819435144412</v>
      </c>
      <c r="G11" s="49">
        <f>(F11-F10)/F10*100</f>
        <v>-5.454222303216804</v>
      </c>
    </row>
    <row r="12" spans="1:7" ht="19.5" customHeight="1" thickBot="1">
      <c r="A12" s="45">
        <v>1999</v>
      </c>
      <c r="B12" s="26">
        <v>3077412147.2</v>
      </c>
      <c r="C12" s="49">
        <f>(B12-B11)/B11*100</f>
        <v>3.07754932893479</v>
      </c>
      <c r="D12" s="26">
        <v>423.5048163539866</v>
      </c>
      <c r="E12" s="49">
        <f>(D12-D11)/D11*100</f>
        <v>2.823193739734052</v>
      </c>
      <c r="F12" s="123">
        <v>23.610935015841623</v>
      </c>
      <c r="G12" s="49">
        <f>(F12-F11)/F11*100</f>
        <v>0.5027731176468078</v>
      </c>
    </row>
    <row r="13" spans="1:7" ht="30" customHeight="1" thickBot="1">
      <c r="A13" s="50">
        <v>2000</v>
      </c>
      <c r="B13" s="51">
        <v>2832106458.9</v>
      </c>
      <c r="C13" s="53">
        <f>(B13-B12)/B12*100</f>
        <v>-7.971167869834804</v>
      </c>
      <c r="D13" s="51">
        <v>389.66197116417186</v>
      </c>
      <c r="E13" s="53">
        <f>(D13-D12)/D12*100</f>
        <v>-7.9911358461451805</v>
      </c>
      <c r="F13" s="125">
        <v>21.0696266604077</v>
      </c>
      <c r="G13" s="53">
        <f>(F13-F12)/F12*100</f>
        <v>-10.763268602996225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spans="1:7" ht="12.75" customHeight="1">
      <c r="A15" s="31" t="s">
        <v>56</v>
      </c>
      <c r="B15" s="31"/>
      <c r="C15" s="31"/>
      <c r="D15" s="31"/>
      <c r="E15" s="31"/>
      <c r="F15" s="31"/>
      <c r="G15" s="31"/>
    </row>
    <row r="16" ht="12.75">
      <c r="A16" s="7" t="s">
        <v>57</v>
      </c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7" width="15.25390625" style="7" customWidth="1"/>
    <col min="8" max="16384" width="11.375" style="7" customWidth="1"/>
  </cols>
  <sheetData>
    <row r="1" s="1" customFormat="1" ht="13.5" customHeight="1">
      <c r="A1" s="1" t="s">
        <v>58</v>
      </c>
    </row>
    <row r="2" s="1" customFormat="1" ht="27.75" customHeight="1">
      <c r="A2" s="2" t="s">
        <v>59</v>
      </c>
    </row>
    <row r="3" spans="1:7" ht="24" customHeight="1">
      <c r="A3" s="35" t="s">
        <v>982</v>
      </c>
      <c r="B3" s="6" t="s">
        <v>49</v>
      </c>
      <c r="C3" s="36" t="s">
        <v>972</v>
      </c>
      <c r="D3" s="6" t="s">
        <v>60</v>
      </c>
      <c r="E3" s="36" t="s">
        <v>972</v>
      </c>
      <c r="F3" s="6" t="s">
        <v>61</v>
      </c>
      <c r="G3" s="36" t="s">
        <v>972</v>
      </c>
    </row>
    <row r="4" spans="1:7" ht="15" customHeight="1">
      <c r="A4" s="37"/>
      <c r="B4" s="11" t="s">
        <v>62</v>
      </c>
      <c r="C4" s="38" t="s">
        <v>973</v>
      </c>
      <c r="D4" s="11" t="s">
        <v>63</v>
      </c>
      <c r="E4" s="38" t="s">
        <v>973</v>
      </c>
      <c r="F4" s="11" t="s">
        <v>64</v>
      </c>
      <c r="G4" s="38" t="s">
        <v>973</v>
      </c>
    </row>
    <row r="5" spans="1:7" ht="15" customHeight="1">
      <c r="A5" s="37"/>
      <c r="B5" s="12" t="s">
        <v>65</v>
      </c>
      <c r="C5" s="38" t="s">
        <v>974</v>
      </c>
      <c r="D5" s="12" t="s">
        <v>66</v>
      </c>
      <c r="E5" s="38" t="s">
        <v>974</v>
      </c>
      <c r="F5" s="12" t="s">
        <v>67</v>
      </c>
      <c r="G5" s="38" t="s">
        <v>974</v>
      </c>
    </row>
    <row r="6" spans="1:7" ht="24" customHeight="1">
      <c r="A6" s="40"/>
      <c r="B6" s="16" t="s">
        <v>1128</v>
      </c>
      <c r="C6" s="41" t="s">
        <v>986</v>
      </c>
      <c r="D6" s="16" t="s">
        <v>68</v>
      </c>
      <c r="E6" s="41" t="s">
        <v>986</v>
      </c>
      <c r="F6" s="16" t="s">
        <v>69</v>
      </c>
      <c r="G6" s="41" t="s">
        <v>986</v>
      </c>
    </row>
    <row r="7" spans="1:8" ht="30" customHeight="1" thickBot="1">
      <c r="A7" s="43">
        <v>1994</v>
      </c>
      <c r="B7" s="161" t="s">
        <v>1025</v>
      </c>
      <c r="C7" s="48" t="s">
        <v>1025</v>
      </c>
      <c r="D7" s="161" t="s">
        <v>1025</v>
      </c>
      <c r="E7" s="48" t="s">
        <v>1025</v>
      </c>
      <c r="F7" s="161" t="s">
        <v>1025</v>
      </c>
      <c r="G7" s="48" t="s">
        <v>1025</v>
      </c>
      <c r="H7" s="22"/>
    </row>
    <row r="8" spans="1:8" ht="19.5" customHeight="1" thickBot="1">
      <c r="A8" s="45">
        <v>1995</v>
      </c>
      <c r="B8" s="26" t="s">
        <v>1025</v>
      </c>
      <c r="C8" s="47" t="s">
        <v>1025</v>
      </c>
      <c r="D8" s="26" t="s">
        <v>1025</v>
      </c>
      <c r="E8" s="47" t="s">
        <v>1025</v>
      </c>
      <c r="F8" s="26" t="s">
        <v>1025</v>
      </c>
      <c r="G8" s="47" t="s">
        <v>1025</v>
      </c>
      <c r="H8" s="22"/>
    </row>
    <row r="9" spans="1:7" ht="19.5" customHeight="1" thickBot="1">
      <c r="A9" s="45">
        <v>1996</v>
      </c>
      <c r="B9" s="26">
        <v>3454536792</v>
      </c>
      <c r="C9" s="47" t="s">
        <v>1025</v>
      </c>
      <c r="D9" s="26">
        <v>480.146616826649</v>
      </c>
      <c r="E9" s="47" t="s">
        <v>1025</v>
      </c>
      <c r="F9" s="123">
        <v>32.04435263250443</v>
      </c>
      <c r="G9" s="47" t="s">
        <v>1025</v>
      </c>
    </row>
    <row r="10" spans="1:11" ht="19.5" customHeight="1" thickBot="1">
      <c r="A10" s="45">
        <v>1997</v>
      </c>
      <c r="B10" s="26">
        <v>3507897754</v>
      </c>
      <c r="C10" s="49">
        <f>(B10-B9)/B9*100</f>
        <v>1.5446632996809606</v>
      </c>
      <c r="D10" s="26">
        <v>486.2082556631815</v>
      </c>
      <c r="E10" s="49">
        <f>(D10-D9)/D9*100</f>
        <v>1.2624558049777899</v>
      </c>
      <c r="F10" s="123">
        <v>30.87803563765638</v>
      </c>
      <c r="G10" s="49">
        <f>(F10-F9)/F9*100</f>
        <v>-3.6396959184158506</v>
      </c>
      <c r="I10" s="27"/>
      <c r="J10" s="27"/>
      <c r="K10" s="27"/>
    </row>
    <row r="11" spans="1:7" ht="19.5" customHeight="1" thickBot="1">
      <c r="A11" s="45">
        <v>1998</v>
      </c>
      <c r="B11" s="26">
        <v>3693957839</v>
      </c>
      <c r="C11" s="49">
        <f>(B11-B10)/B10*100</f>
        <v>5.304033870081836</v>
      </c>
      <c r="D11" s="26">
        <v>509.60962257141136</v>
      </c>
      <c r="E11" s="49">
        <f>(D11-D10)/D10*100</f>
        <v>4.813033640556088</v>
      </c>
      <c r="F11" s="123">
        <v>30.97175522172808</v>
      </c>
      <c r="G11" s="49">
        <f>(F11-F10)/F10*100</f>
        <v>0.30351536986182714</v>
      </c>
    </row>
    <row r="12" spans="1:7" ht="19.5" customHeight="1" thickBot="1">
      <c r="A12" s="45">
        <v>1999</v>
      </c>
      <c r="B12" s="26">
        <v>3810018376.7</v>
      </c>
      <c r="C12" s="49">
        <f>(B12-B11)/B11*100</f>
        <v>3.141902067063625</v>
      </c>
      <c r="D12" s="26">
        <v>524.32402803042</v>
      </c>
      <c r="E12" s="49">
        <f>(D12-D11)/D11*100</f>
        <v>2.8873876801544682</v>
      </c>
      <c r="F12" s="123">
        <v>30.650294561819262</v>
      </c>
      <c r="G12" s="49">
        <f>(F12-F11)/F11*100</f>
        <v>-1.037915538229813</v>
      </c>
    </row>
    <row r="13" spans="1:7" ht="30" customHeight="1" thickBot="1">
      <c r="A13" s="50">
        <v>2000</v>
      </c>
      <c r="B13" s="51">
        <v>3956218486.3</v>
      </c>
      <c r="C13" s="53">
        <f>(B13-B12)/B12*100</f>
        <v>3.83725470969066</v>
      </c>
      <c r="D13" s="51">
        <v>544.3255457023153</v>
      </c>
      <c r="E13" s="53">
        <f>(D13-D12)/D12*100</f>
        <v>3.814724598265947</v>
      </c>
      <c r="F13" s="125">
        <v>29.9933702638995</v>
      </c>
      <c r="G13" s="53">
        <f>(F13-F12)/F12*100</f>
        <v>-2.1432886936691475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spans="1:7" ht="12.75" customHeight="1">
      <c r="A15" s="31" t="s">
        <v>56</v>
      </c>
      <c r="B15" s="31"/>
      <c r="C15" s="31"/>
      <c r="D15" s="31"/>
      <c r="E15" s="31"/>
      <c r="F15" s="31"/>
      <c r="G15" s="31"/>
    </row>
    <row r="16" ht="12.75" customHeight="1">
      <c r="A16" s="7" t="s">
        <v>70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1.875" style="7" customWidth="1"/>
    <col min="2" max="7" width="12.875" style="7" customWidth="1"/>
    <col min="8" max="16384" width="11.375" style="7" customWidth="1"/>
  </cols>
  <sheetData>
    <row r="1" s="1" customFormat="1" ht="13.5" customHeight="1">
      <c r="A1" s="1" t="s">
        <v>71</v>
      </c>
    </row>
    <row r="2" s="1" customFormat="1" ht="27.75" customHeight="1">
      <c r="A2" s="91" t="s">
        <v>72</v>
      </c>
    </row>
    <row r="3" spans="1:7" ht="24" customHeight="1">
      <c r="A3" s="35" t="s">
        <v>73</v>
      </c>
      <c r="B3" s="6" t="s">
        <v>74</v>
      </c>
      <c r="C3" s="36" t="s">
        <v>75</v>
      </c>
      <c r="D3" s="6" t="s">
        <v>74</v>
      </c>
      <c r="E3" s="36" t="s">
        <v>75</v>
      </c>
      <c r="F3" s="6" t="s">
        <v>964</v>
      </c>
      <c r="G3" s="36" t="s">
        <v>972</v>
      </c>
    </row>
    <row r="4" spans="1:7" ht="15" customHeight="1">
      <c r="A4" s="37" t="s">
        <v>76</v>
      </c>
      <c r="B4" s="12" t="s">
        <v>82</v>
      </c>
      <c r="C4" s="38" t="s">
        <v>77</v>
      </c>
      <c r="D4" s="12" t="s">
        <v>83</v>
      </c>
      <c r="E4" s="38" t="s">
        <v>77</v>
      </c>
      <c r="F4" s="12"/>
      <c r="G4" s="38" t="s">
        <v>973</v>
      </c>
    </row>
    <row r="5" spans="1:7" ht="15" customHeight="1">
      <c r="A5" s="37" t="s">
        <v>84</v>
      </c>
      <c r="B5" s="12"/>
      <c r="C5" s="38" t="s">
        <v>986</v>
      </c>
      <c r="D5" s="12"/>
      <c r="E5" s="38" t="s">
        <v>986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1"/>
      <c r="F6" s="16"/>
      <c r="G6" s="41" t="s">
        <v>986</v>
      </c>
    </row>
    <row r="7" spans="1:8" ht="30" customHeight="1" thickBot="1">
      <c r="A7" s="43">
        <v>1993</v>
      </c>
      <c r="B7" s="21">
        <v>67</v>
      </c>
      <c r="C7" s="136">
        <f aca="true" t="shared" si="0" ref="C7:C14">B7/$F7*100</f>
        <v>36.6120218579235</v>
      </c>
      <c r="D7" s="20">
        <v>116</v>
      </c>
      <c r="E7" s="136">
        <f aca="true" t="shared" si="1" ref="E7:E14">D7/$F7*100</f>
        <v>63.387978142076506</v>
      </c>
      <c r="F7" s="21">
        <v>183</v>
      </c>
      <c r="G7" s="44" t="s">
        <v>1025</v>
      </c>
      <c r="H7" s="22"/>
    </row>
    <row r="8" spans="1:8" ht="19.5" customHeight="1" thickBot="1">
      <c r="A8" s="45">
        <v>1994</v>
      </c>
      <c r="B8" s="46">
        <v>64</v>
      </c>
      <c r="C8" s="113">
        <f t="shared" si="0"/>
        <v>35.95505617977528</v>
      </c>
      <c r="D8" s="26">
        <v>114</v>
      </c>
      <c r="E8" s="113">
        <f t="shared" si="1"/>
        <v>64.04494382022472</v>
      </c>
      <c r="F8" s="26">
        <v>178</v>
      </c>
      <c r="G8" s="113">
        <f aca="true" t="shared" si="2" ref="G8:G14">(F8-F7)/F7*100</f>
        <v>-2.73224043715847</v>
      </c>
      <c r="H8" s="22"/>
    </row>
    <row r="9" spans="1:7" ht="19.5" customHeight="1" thickBot="1">
      <c r="A9" s="45">
        <v>1995</v>
      </c>
      <c r="B9" s="26">
        <v>66</v>
      </c>
      <c r="C9" s="113">
        <f t="shared" si="0"/>
        <v>39.75903614457831</v>
      </c>
      <c r="D9" s="26">
        <v>100</v>
      </c>
      <c r="E9" s="113">
        <f t="shared" si="1"/>
        <v>60.24096385542169</v>
      </c>
      <c r="F9" s="26">
        <v>166</v>
      </c>
      <c r="G9" s="113">
        <f t="shared" si="2"/>
        <v>-6.741573033707865</v>
      </c>
    </row>
    <row r="10" spans="1:11" ht="19.5" customHeight="1" thickBot="1">
      <c r="A10" s="45">
        <v>1996</v>
      </c>
      <c r="B10" s="26">
        <v>82</v>
      </c>
      <c r="C10" s="113">
        <f t="shared" si="0"/>
        <v>56.55172413793104</v>
      </c>
      <c r="D10" s="26">
        <v>63</v>
      </c>
      <c r="E10" s="113">
        <f t="shared" si="1"/>
        <v>43.44827586206896</v>
      </c>
      <c r="F10" s="26">
        <v>145</v>
      </c>
      <c r="G10" s="113">
        <f t="shared" si="2"/>
        <v>-12.650602409638553</v>
      </c>
      <c r="I10" s="27"/>
      <c r="J10" s="27"/>
      <c r="K10" s="27"/>
    </row>
    <row r="11" spans="1:7" ht="19.5" customHeight="1" thickBot="1">
      <c r="A11" s="45">
        <v>1997</v>
      </c>
      <c r="B11" s="26">
        <v>60</v>
      </c>
      <c r="C11" s="113">
        <f t="shared" si="0"/>
        <v>46.51162790697674</v>
      </c>
      <c r="D11" s="26">
        <v>69</v>
      </c>
      <c r="E11" s="113">
        <f t="shared" si="1"/>
        <v>53.48837209302325</v>
      </c>
      <c r="F11" s="26">
        <v>129</v>
      </c>
      <c r="G11" s="113">
        <f t="shared" si="2"/>
        <v>-11.03448275862069</v>
      </c>
    </row>
    <row r="12" spans="1:7" ht="19.5" customHeight="1" thickBot="1">
      <c r="A12" s="45">
        <v>1998</v>
      </c>
      <c r="B12" s="26">
        <v>62</v>
      </c>
      <c r="C12" s="113">
        <f t="shared" si="0"/>
        <v>52.54237288135594</v>
      </c>
      <c r="D12" s="26">
        <v>56</v>
      </c>
      <c r="E12" s="113">
        <f t="shared" si="1"/>
        <v>47.45762711864407</v>
      </c>
      <c r="F12" s="26">
        <v>118</v>
      </c>
      <c r="G12" s="113">
        <f t="shared" si="2"/>
        <v>-8.527131782945736</v>
      </c>
    </row>
    <row r="13" spans="1:7" ht="19.5" customHeight="1" thickBot="1">
      <c r="A13" s="45">
        <v>1999</v>
      </c>
      <c r="B13" s="26">
        <v>59</v>
      </c>
      <c r="C13" s="113">
        <f t="shared" si="0"/>
        <v>54.12844036697248</v>
      </c>
      <c r="D13" s="26">
        <v>50</v>
      </c>
      <c r="E13" s="113">
        <f t="shared" si="1"/>
        <v>45.87155963302752</v>
      </c>
      <c r="F13" s="26">
        <v>109</v>
      </c>
      <c r="G13" s="113">
        <f t="shared" si="2"/>
        <v>-7.627118644067797</v>
      </c>
    </row>
    <row r="14" spans="1:7" ht="30" customHeight="1" thickBot="1">
      <c r="A14" s="50">
        <v>2000</v>
      </c>
      <c r="B14" s="51">
        <v>59</v>
      </c>
      <c r="C14" s="114">
        <f t="shared" si="0"/>
        <v>58.415841584158414</v>
      </c>
      <c r="D14" s="51">
        <v>42</v>
      </c>
      <c r="E14" s="114">
        <f t="shared" si="1"/>
        <v>41.584158415841586</v>
      </c>
      <c r="F14" s="51">
        <v>101</v>
      </c>
      <c r="G14" s="114">
        <f t="shared" si="2"/>
        <v>-7.339449541284404</v>
      </c>
    </row>
    <row r="15" spans="1:7" ht="19.5" customHeight="1">
      <c r="A15" s="28" t="s">
        <v>78</v>
      </c>
      <c r="B15" s="28"/>
      <c r="C15" s="28"/>
      <c r="D15" s="28"/>
      <c r="E15" s="28"/>
      <c r="F15" s="28"/>
      <c r="G15" s="28"/>
    </row>
    <row r="16" ht="12.75">
      <c r="A16" s="31" t="s">
        <v>79</v>
      </c>
    </row>
    <row r="17" ht="12.75">
      <c r="A17" s="7" t="s">
        <v>80</v>
      </c>
    </row>
    <row r="18" ht="12.75">
      <c r="A18" s="7" t="s">
        <v>81</v>
      </c>
    </row>
  </sheetData>
  <printOptions/>
  <pageMargins left="0.7874015748031497" right="0.7874015748031497" top="1.37" bottom="0.49" header="0.81" footer="0.4921259845"/>
  <pageSetup orientation="portrait" paperSize="9" scale="80" r:id="rId1"/>
  <headerFooter alignWithMargins="0">
    <oddHeader>&amp;L&amp;"Arial,Bold"&amp;14Risikoausgleich in der OKP</oddHeader>
    <oddFooter>&amp;L&amp;"Arial,Regular"Statistik über die Krankenversicherung 2000, Bundesamt für Sozialversicherung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1.875" style="7" customWidth="1"/>
    <col min="2" max="2" width="13.00390625" style="7" customWidth="1"/>
    <col min="3" max="4" width="12.875" style="7" customWidth="1"/>
    <col min="5" max="7" width="13.00390625" style="7" customWidth="1"/>
    <col min="8" max="16384" width="11.375" style="7" customWidth="1"/>
  </cols>
  <sheetData>
    <row r="1" s="1" customFormat="1" ht="13.5" customHeight="1">
      <c r="A1" s="1" t="s">
        <v>85</v>
      </c>
    </row>
    <row r="2" s="1" customFormat="1" ht="27.75" customHeight="1">
      <c r="A2" s="91" t="s">
        <v>86</v>
      </c>
    </row>
    <row r="3" spans="1:7" ht="24" customHeight="1">
      <c r="A3" s="35" t="s">
        <v>73</v>
      </c>
      <c r="B3" s="169" t="s">
        <v>87</v>
      </c>
      <c r="C3" s="36"/>
      <c r="D3" s="6"/>
      <c r="E3" s="36"/>
      <c r="F3" s="169" t="s">
        <v>88</v>
      </c>
      <c r="G3" s="36"/>
    </row>
    <row r="4" spans="1:7" ht="15" customHeight="1">
      <c r="A4" s="37" t="s">
        <v>76</v>
      </c>
      <c r="B4" s="12" t="s">
        <v>89</v>
      </c>
      <c r="C4" s="38" t="s">
        <v>972</v>
      </c>
      <c r="D4" s="12" t="s">
        <v>90</v>
      </c>
      <c r="E4" s="38" t="s">
        <v>972</v>
      </c>
      <c r="F4" s="12" t="s">
        <v>91</v>
      </c>
      <c r="G4" s="38" t="s">
        <v>972</v>
      </c>
    </row>
    <row r="5" spans="1:7" ht="15" customHeight="1">
      <c r="A5" s="37" t="s">
        <v>92</v>
      </c>
      <c r="B5" s="12" t="s">
        <v>93</v>
      </c>
      <c r="C5" s="38" t="s">
        <v>973</v>
      </c>
      <c r="D5" s="12" t="s">
        <v>94</v>
      </c>
      <c r="E5" s="38" t="s">
        <v>973</v>
      </c>
      <c r="F5" s="12" t="s">
        <v>95</v>
      </c>
      <c r="G5" s="38" t="s">
        <v>973</v>
      </c>
    </row>
    <row r="6" spans="1:7" ht="24" customHeight="1">
      <c r="A6" s="40"/>
      <c r="B6" s="16" t="s">
        <v>96</v>
      </c>
      <c r="C6" s="41" t="s">
        <v>97</v>
      </c>
      <c r="D6" s="16" t="s">
        <v>96</v>
      </c>
      <c r="E6" s="41" t="s">
        <v>97</v>
      </c>
      <c r="F6" s="16" t="s">
        <v>96</v>
      </c>
      <c r="G6" s="41" t="s">
        <v>97</v>
      </c>
    </row>
    <row r="7" spans="1:8" ht="30" customHeight="1" thickBot="1">
      <c r="A7" s="43">
        <v>1993</v>
      </c>
      <c r="B7" s="20" t="s">
        <v>1025</v>
      </c>
      <c r="C7" s="44" t="s">
        <v>1025</v>
      </c>
      <c r="D7" s="20" t="s">
        <v>1025</v>
      </c>
      <c r="E7" s="44" t="s">
        <v>1025</v>
      </c>
      <c r="F7" s="21">
        <v>284</v>
      </c>
      <c r="G7" s="44" t="s">
        <v>1025</v>
      </c>
      <c r="H7" s="22"/>
    </row>
    <row r="8" spans="1:8" ht="19.5" customHeight="1" thickBot="1">
      <c r="A8" s="45">
        <v>1994</v>
      </c>
      <c r="B8" s="26">
        <v>435</v>
      </c>
      <c r="C8" s="113" t="s">
        <v>1025</v>
      </c>
      <c r="D8" s="26" t="s">
        <v>1025</v>
      </c>
      <c r="E8" s="113" t="s">
        <v>1025</v>
      </c>
      <c r="F8" s="26">
        <v>315</v>
      </c>
      <c r="G8" s="113">
        <f aca="true" t="shared" si="0" ref="G8:G14">(F8-F7)/F7*100</f>
        <v>10.915492957746478</v>
      </c>
      <c r="H8" s="22"/>
    </row>
    <row r="9" spans="1:7" ht="19.5" customHeight="1" thickBot="1">
      <c r="A9" s="45">
        <v>1995</v>
      </c>
      <c r="B9" s="26">
        <v>473</v>
      </c>
      <c r="C9" s="113">
        <f aca="true" t="shared" si="1" ref="C9:C14">(B9-B8)/B8*100</f>
        <v>8.735632183908045</v>
      </c>
      <c r="D9" s="26" t="s">
        <v>1025</v>
      </c>
      <c r="E9" s="113" t="s">
        <v>1025</v>
      </c>
      <c r="F9" s="26">
        <v>356</v>
      </c>
      <c r="G9" s="113">
        <f t="shared" si="0"/>
        <v>13.015873015873018</v>
      </c>
    </row>
    <row r="10" spans="1:11" ht="19.5" customHeight="1" thickBot="1">
      <c r="A10" s="45">
        <v>1996</v>
      </c>
      <c r="B10" s="26">
        <v>913.216585</v>
      </c>
      <c r="C10" s="113">
        <f t="shared" si="1"/>
        <v>93.06904545454545</v>
      </c>
      <c r="D10" s="26">
        <v>2674.048675</v>
      </c>
      <c r="E10" s="113" t="s">
        <v>1025</v>
      </c>
      <c r="F10" s="26">
        <v>530</v>
      </c>
      <c r="G10" s="113">
        <f t="shared" si="0"/>
        <v>48.87640449438202</v>
      </c>
      <c r="I10" s="27"/>
      <c r="J10" s="27"/>
      <c r="K10" s="27"/>
    </row>
    <row r="11" spans="1:7" ht="19.5" customHeight="1" thickBot="1">
      <c r="A11" s="45">
        <v>1997</v>
      </c>
      <c r="B11" s="26">
        <v>951.204482165811</v>
      </c>
      <c r="C11" s="113">
        <f t="shared" si="1"/>
        <v>4.159790545833218</v>
      </c>
      <c r="D11" s="26">
        <v>2894.79243996226</v>
      </c>
      <c r="E11" s="113">
        <f>(D11-D10)/D10*100</f>
        <v>8.255039148165833</v>
      </c>
      <c r="F11" s="26">
        <v>532</v>
      </c>
      <c r="G11" s="113">
        <f t="shared" si="0"/>
        <v>0.37735849056603776</v>
      </c>
    </row>
    <row r="12" spans="1:7" ht="19.5" customHeight="1" thickBot="1">
      <c r="A12" s="45">
        <v>1998</v>
      </c>
      <c r="B12" s="26">
        <v>1005.42211</v>
      </c>
      <c r="C12" s="113">
        <f t="shared" si="1"/>
        <v>5.6998919633704945</v>
      </c>
      <c r="D12" s="26">
        <v>3172.902228</v>
      </c>
      <c r="E12" s="113">
        <f>(D12-D11)/D11*100</f>
        <v>9.607244519450449</v>
      </c>
      <c r="F12" s="26">
        <v>609.2866</v>
      </c>
      <c r="G12" s="113">
        <f t="shared" si="0"/>
        <v>14.527556390977448</v>
      </c>
    </row>
    <row r="13" spans="1:7" ht="19.5" customHeight="1" thickBot="1">
      <c r="A13" s="45">
        <v>1999</v>
      </c>
      <c r="B13" s="26">
        <v>1043.283537</v>
      </c>
      <c r="C13" s="113">
        <f t="shared" si="1"/>
        <v>3.7657245273828375</v>
      </c>
      <c r="D13" s="26">
        <v>3340.385356</v>
      </c>
      <c r="E13" s="113">
        <f>(D13-D12)/D12*100</f>
        <v>5.278546767751202</v>
      </c>
      <c r="F13" s="26">
        <v>659.607957</v>
      </c>
      <c r="G13" s="113">
        <f t="shared" si="0"/>
        <v>8.259061827389612</v>
      </c>
    </row>
    <row r="14" spans="1:7" ht="30" customHeight="1" thickBot="1">
      <c r="A14" s="50">
        <v>2000</v>
      </c>
      <c r="B14" s="51">
        <v>1090.499637</v>
      </c>
      <c r="C14" s="114">
        <f t="shared" si="1"/>
        <v>4.5257207964549595</v>
      </c>
      <c r="D14" s="51">
        <v>3554.131193</v>
      </c>
      <c r="E14" s="114">
        <f>(D14-D13)/D13*100</f>
        <v>6.398837685480513</v>
      </c>
      <c r="F14" s="51">
        <v>732.099437</v>
      </c>
      <c r="G14" s="114">
        <f t="shared" si="0"/>
        <v>10.990085736640061</v>
      </c>
    </row>
    <row r="15" spans="1:7" ht="19.5" customHeight="1">
      <c r="A15" s="28" t="s">
        <v>78</v>
      </c>
      <c r="B15" s="28"/>
      <c r="C15" s="28"/>
      <c r="D15" s="28"/>
      <c r="E15" s="28"/>
      <c r="F15" s="28"/>
      <c r="G15" s="28"/>
    </row>
    <row r="16" ht="12.75">
      <c r="A16" s="31" t="s">
        <v>98</v>
      </c>
    </row>
    <row r="17" ht="12.75">
      <c r="A17" s="170" t="s">
        <v>99</v>
      </c>
    </row>
    <row r="18" ht="12.75">
      <c r="A18" s="170" t="s">
        <v>100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&amp;L&amp;"Arial,Bold"&amp;14Risikoausgleich in der OKP</oddHeader>
    <oddFooter>&amp;L&amp;"Arial,Regular"Statistik über die Krankenversicherung 2000, Bundesamt für Sozialversicherung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J9" sqref="J9"/>
    </sheetView>
  </sheetViews>
  <sheetFormatPr defaultColWidth="11.00390625" defaultRowHeight="12.75"/>
  <cols>
    <col min="1" max="7" width="14.875" style="7" customWidth="1"/>
    <col min="8" max="8" width="11.375" style="7" customWidth="1"/>
    <col min="9" max="9" width="0" style="7" hidden="1" customWidth="1"/>
    <col min="10" max="16384" width="11.375" style="7" customWidth="1"/>
  </cols>
  <sheetData>
    <row r="1" s="1" customFormat="1" ht="13.5" customHeight="1">
      <c r="A1" s="1" t="s">
        <v>101</v>
      </c>
    </row>
    <row r="2" s="1" customFormat="1" ht="27.75" customHeight="1">
      <c r="A2" s="2" t="s">
        <v>102</v>
      </c>
    </row>
    <row r="3" spans="1:7" ht="27" customHeight="1">
      <c r="A3" s="35" t="s">
        <v>992</v>
      </c>
      <c r="B3" s="6" t="s">
        <v>993</v>
      </c>
      <c r="C3" s="36" t="s">
        <v>977</v>
      </c>
      <c r="D3" s="6" t="s">
        <v>978</v>
      </c>
      <c r="E3" s="36" t="s">
        <v>964</v>
      </c>
      <c r="F3" s="6" t="s">
        <v>964</v>
      </c>
      <c r="G3" s="36" t="s">
        <v>972</v>
      </c>
    </row>
    <row r="4" spans="1:7" ht="15" customHeight="1">
      <c r="A4" s="60"/>
      <c r="B4" s="12"/>
      <c r="C4" s="60"/>
      <c r="D4" s="61"/>
      <c r="E4" s="38" t="s">
        <v>103</v>
      </c>
      <c r="F4" s="12" t="s">
        <v>104</v>
      </c>
      <c r="G4" s="38" t="s">
        <v>973</v>
      </c>
    </row>
    <row r="5" spans="1:7" ht="15" customHeight="1">
      <c r="A5" s="60"/>
      <c r="B5" s="12"/>
      <c r="C5" s="60"/>
      <c r="D5" s="61"/>
      <c r="E5" s="38" t="s">
        <v>105</v>
      </c>
      <c r="F5" s="12" t="s">
        <v>979</v>
      </c>
      <c r="G5" s="38" t="s">
        <v>974</v>
      </c>
    </row>
    <row r="6" spans="1:9" ht="24" customHeight="1">
      <c r="A6" s="62"/>
      <c r="B6" s="63"/>
      <c r="C6" s="62"/>
      <c r="D6" s="63"/>
      <c r="E6" s="41"/>
      <c r="F6" s="16"/>
      <c r="G6" s="41" t="s">
        <v>106</v>
      </c>
      <c r="I6" s="171">
        <v>1999</v>
      </c>
    </row>
    <row r="7" spans="1:9" ht="30" customHeight="1" thickBot="1">
      <c r="A7" s="64" t="s">
        <v>997</v>
      </c>
      <c r="B7" s="21">
        <v>238954.75</v>
      </c>
      <c r="C7" s="65">
        <v>475025.6666666667</v>
      </c>
      <c r="D7" s="21">
        <v>509250.6666666667</v>
      </c>
      <c r="E7" s="65">
        <f aca="true" t="shared" si="0" ref="E7:E32">C7+D7</f>
        <v>984276.3333333334</v>
      </c>
      <c r="F7" s="21">
        <f aca="true" t="shared" si="1" ref="F7:F32">B7+E7</f>
        <v>1223231.0833333335</v>
      </c>
      <c r="G7" s="82">
        <f aca="true" t="shared" si="2" ref="G7:G33">(F7-I7)/I7*100</f>
        <v>0.525853330452965</v>
      </c>
      <c r="I7" s="172">
        <v>1216832.33</v>
      </c>
    </row>
    <row r="8" spans="1:9" ht="19.5" customHeight="1" thickBot="1">
      <c r="A8" s="67" t="s">
        <v>998</v>
      </c>
      <c r="B8" s="46">
        <v>196760</v>
      </c>
      <c r="C8" s="68">
        <v>363387.8333333333</v>
      </c>
      <c r="D8" s="46">
        <v>394332.6666666667</v>
      </c>
      <c r="E8" s="68">
        <f t="shared" si="0"/>
        <v>757720.5</v>
      </c>
      <c r="F8" s="46">
        <f t="shared" si="1"/>
        <v>954480.5</v>
      </c>
      <c r="G8" s="84">
        <f t="shared" si="2"/>
        <v>-0.39177115070810126</v>
      </c>
      <c r="I8" s="172">
        <v>958234.586666667</v>
      </c>
    </row>
    <row r="9" spans="1:9" ht="19.5" customHeight="1" thickBot="1">
      <c r="A9" s="67" t="s">
        <v>999</v>
      </c>
      <c r="B9" s="46">
        <v>83021.75</v>
      </c>
      <c r="C9" s="68">
        <v>131714.66666666666</v>
      </c>
      <c r="D9" s="46">
        <v>138413.5</v>
      </c>
      <c r="E9" s="68">
        <f t="shared" si="0"/>
        <v>270128.1666666666</v>
      </c>
      <c r="F9" s="46">
        <f t="shared" si="1"/>
        <v>353149.9166666666</v>
      </c>
      <c r="G9" s="84">
        <f t="shared" si="2"/>
        <v>0.20967563639880848</v>
      </c>
      <c r="I9" s="172">
        <v>352410.9966666664</v>
      </c>
    </row>
    <row r="10" spans="1:9" ht="19.5" customHeight="1" thickBot="1">
      <c r="A10" s="67" t="s">
        <v>1000</v>
      </c>
      <c r="B10" s="46">
        <v>8287.583333333334</v>
      </c>
      <c r="C10" s="68">
        <v>13784.75</v>
      </c>
      <c r="D10" s="46">
        <v>13794.166666666666</v>
      </c>
      <c r="E10" s="68">
        <f t="shared" si="0"/>
        <v>27578.916666666664</v>
      </c>
      <c r="F10" s="46">
        <f t="shared" si="1"/>
        <v>35866.5</v>
      </c>
      <c r="G10" s="84">
        <f t="shared" si="2"/>
        <v>-0.31361519449918784</v>
      </c>
      <c r="I10" s="172">
        <v>35979.336666666684</v>
      </c>
    </row>
    <row r="11" spans="1:9" ht="19.5" customHeight="1" thickBot="1">
      <c r="A11" s="67" t="s">
        <v>1001</v>
      </c>
      <c r="B11" s="46">
        <v>31105.166666666668</v>
      </c>
      <c r="C11" s="68">
        <v>49430.583333333336</v>
      </c>
      <c r="D11" s="46">
        <v>49127.333333333336</v>
      </c>
      <c r="E11" s="68">
        <f t="shared" si="0"/>
        <v>98557.91666666667</v>
      </c>
      <c r="F11" s="46">
        <f t="shared" si="1"/>
        <v>129663.08333333334</v>
      </c>
      <c r="G11" s="84">
        <f t="shared" si="2"/>
        <v>0.6623480894613086</v>
      </c>
      <c r="I11" s="172">
        <v>128809.91333333324</v>
      </c>
    </row>
    <row r="12" spans="1:9" ht="19.5" customHeight="1" thickBot="1">
      <c r="A12" s="67" t="s">
        <v>1002</v>
      </c>
      <c r="B12" s="46">
        <v>8147.75</v>
      </c>
      <c r="C12" s="68">
        <v>12622.75</v>
      </c>
      <c r="D12" s="46">
        <v>12534.333333333334</v>
      </c>
      <c r="E12" s="68">
        <f t="shared" si="0"/>
        <v>25157.083333333336</v>
      </c>
      <c r="F12" s="46">
        <f t="shared" si="1"/>
        <v>33304.833333333336</v>
      </c>
      <c r="G12" s="84">
        <f t="shared" si="2"/>
        <v>0.6680101225684391</v>
      </c>
      <c r="I12" s="172">
        <v>33083.83</v>
      </c>
    </row>
    <row r="13" spans="1:9" ht="19.5" customHeight="1" thickBot="1">
      <c r="A13" s="67" t="s">
        <v>1003</v>
      </c>
      <c r="B13" s="46">
        <v>8568.916666666666</v>
      </c>
      <c r="C13" s="68">
        <v>14641.666666666666</v>
      </c>
      <c r="D13" s="46">
        <v>14516.583333333334</v>
      </c>
      <c r="E13" s="68">
        <f t="shared" si="0"/>
        <v>29158.25</v>
      </c>
      <c r="F13" s="46">
        <f t="shared" si="1"/>
        <v>37727.166666666664</v>
      </c>
      <c r="G13" s="84">
        <f t="shared" si="2"/>
        <v>0.9217840680516499</v>
      </c>
      <c r="I13" s="172">
        <v>37382.58</v>
      </c>
    </row>
    <row r="14" spans="1:9" ht="19.5" customHeight="1" thickBot="1">
      <c r="A14" s="67" t="s">
        <v>1004</v>
      </c>
      <c r="B14" s="46">
        <v>9008.916666666666</v>
      </c>
      <c r="C14" s="68">
        <v>14672.916666666666</v>
      </c>
      <c r="D14" s="46">
        <v>15214.5</v>
      </c>
      <c r="E14" s="68">
        <f t="shared" si="0"/>
        <v>29887.416666666664</v>
      </c>
      <c r="F14" s="46">
        <f t="shared" si="1"/>
        <v>38896.33333333333</v>
      </c>
      <c r="G14" s="84">
        <f t="shared" si="2"/>
        <v>-1.0963490348144975</v>
      </c>
      <c r="I14" s="172">
        <v>39327.5</v>
      </c>
    </row>
    <row r="15" spans="1:9" ht="19.5" customHeight="1" thickBot="1">
      <c r="A15" s="67" t="s">
        <v>1005</v>
      </c>
      <c r="B15" s="46">
        <v>20990.166666666668</v>
      </c>
      <c r="C15" s="68">
        <v>38563.416666666664</v>
      </c>
      <c r="D15" s="46">
        <v>39259.5</v>
      </c>
      <c r="E15" s="68">
        <f t="shared" si="0"/>
        <v>77822.91666666666</v>
      </c>
      <c r="F15" s="46">
        <f t="shared" si="1"/>
        <v>98813.08333333333</v>
      </c>
      <c r="G15" s="84">
        <f t="shared" si="2"/>
        <v>1.035875972592913</v>
      </c>
      <c r="I15" s="172">
        <v>97799.99666666666</v>
      </c>
    </row>
    <row r="16" spans="1:9" ht="19.5" customHeight="1" thickBot="1">
      <c r="A16" s="67" t="s">
        <v>1006</v>
      </c>
      <c r="B16" s="46">
        <v>57785.083333333336</v>
      </c>
      <c r="C16" s="68">
        <v>89112.58333333333</v>
      </c>
      <c r="D16" s="46">
        <v>92030.58333333333</v>
      </c>
      <c r="E16" s="68">
        <f t="shared" si="0"/>
        <v>181143.16666666666</v>
      </c>
      <c r="F16" s="46">
        <f t="shared" si="1"/>
        <v>238928.25</v>
      </c>
      <c r="G16" s="84">
        <f t="shared" si="2"/>
        <v>0.7429755753943564</v>
      </c>
      <c r="I16" s="172">
        <v>237166.16333333345</v>
      </c>
    </row>
    <row r="17" spans="1:9" ht="19.5" customHeight="1" thickBot="1">
      <c r="A17" s="67" t="s">
        <v>1007</v>
      </c>
      <c r="B17" s="46">
        <v>53970.5</v>
      </c>
      <c r="C17" s="68">
        <v>94117.5</v>
      </c>
      <c r="D17" s="46">
        <v>99003.91666666667</v>
      </c>
      <c r="E17" s="68">
        <f t="shared" si="0"/>
        <v>193121.4166666667</v>
      </c>
      <c r="F17" s="46">
        <f t="shared" si="1"/>
        <v>247091.9166666667</v>
      </c>
      <c r="G17" s="84">
        <f t="shared" si="2"/>
        <v>-0.05012354319434202</v>
      </c>
      <c r="I17" s="172">
        <v>247215.83</v>
      </c>
    </row>
    <row r="18" spans="1:9" ht="19.5" customHeight="1" thickBot="1">
      <c r="A18" s="67" t="s">
        <v>1008</v>
      </c>
      <c r="B18" s="46">
        <v>30936.25</v>
      </c>
      <c r="C18" s="68">
        <v>72295.58333333333</v>
      </c>
      <c r="D18" s="46">
        <v>83553.25</v>
      </c>
      <c r="E18" s="68">
        <f t="shared" si="0"/>
        <v>155848.8333333333</v>
      </c>
      <c r="F18" s="46">
        <f t="shared" si="1"/>
        <v>186785.0833333333</v>
      </c>
      <c r="G18" s="84">
        <f t="shared" si="2"/>
        <v>-1.3751208378855684</v>
      </c>
      <c r="I18" s="172">
        <v>189389.41666666657</v>
      </c>
    </row>
    <row r="19" spans="1:9" ht="19.5" customHeight="1" thickBot="1">
      <c r="A19" s="67" t="s">
        <v>1009</v>
      </c>
      <c r="B19" s="46">
        <v>53172.75</v>
      </c>
      <c r="C19" s="68">
        <v>101255.66666666667</v>
      </c>
      <c r="D19" s="46">
        <v>107161.33333333333</v>
      </c>
      <c r="E19" s="68">
        <f t="shared" si="0"/>
        <v>208417</v>
      </c>
      <c r="F19" s="46">
        <f t="shared" si="1"/>
        <v>261589.75</v>
      </c>
      <c r="G19" s="84">
        <f t="shared" si="2"/>
        <v>0.2295087695699599</v>
      </c>
      <c r="I19" s="172">
        <v>260990.7533333333</v>
      </c>
    </row>
    <row r="20" spans="1:9" ht="19.5" customHeight="1" thickBot="1">
      <c r="A20" s="67" t="s">
        <v>1010</v>
      </c>
      <c r="B20" s="46">
        <v>15920.083333333334</v>
      </c>
      <c r="C20" s="68">
        <v>28457.916666666668</v>
      </c>
      <c r="D20" s="46">
        <v>30855.5</v>
      </c>
      <c r="E20" s="68">
        <f t="shared" si="0"/>
        <v>59313.41666666667</v>
      </c>
      <c r="F20" s="46">
        <f t="shared" si="1"/>
        <v>75233.5</v>
      </c>
      <c r="G20" s="84">
        <f t="shared" si="2"/>
        <v>-0.2696557600707959</v>
      </c>
      <c r="I20" s="172">
        <v>75436.92</v>
      </c>
    </row>
    <row r="21" spans="1:9" ht="19.5" customHeight="1" thickBot="1">
      <c r="A21" s="67" t="s">
        <v>1011</v>
      </c>
      <c r="B21" s="46">
        <v>13050.333333333334</v>
      </c>
      <c r="C21" s="68">
        <v>20233.166666666668</v>
      </c>
      <c r="D21" s="46">
        <v>21166</v>
      </c>
      <c r="E21" s="68">
        <f t="shared" si="0"/>
        <v>41399.16666666667</v>
      </c>
      <c r="F21" s="46">
        <f t="shared" si="1"/>
        <v>54449.50000000001</v>
      </c>
      <c r="G21" s="84">
        <f t="shared" si="2"/>
        <v>-0.7603340971850323</v>
      </c>
      <c r="I21" s="172">
        <v>54866.67</v>
      </c>
    </row>
    <row r="22" spans="1:9" ht="19.5" customHeight="1" thickBot="1">
      <c r="A22" s="67" t="s">
        <v>1012</v>
      </c>
      <c r="B22" s="46">
        <v>4054.5833333333335</v>
      </c>
      <c r="C22" s="68">
        <v>5507.833333333333</v>
      </c>
      <c r="D22" s="46">
        <v>5385.5</v>
      </c>
      <c r="E22" s="68">
        <f t="shared" si="0"/>
        <v>10893.333333333332</v>
      </c>
      <c r="F22" s="46">
        <f t="shared" si="1"/>
        <v>14947.916666666666</v>
      </c>
      <c r="G22" s="84">
        <f t="shared" si="2"/>
        <v>0.12726978403209552</v>
      </c>
      <c r="I22" s="172">
        <v>14928.916666666668</v>
      </c>
    </row>
    <row r="23" spans="1:9" ht="19.5" customHeight="1" thickBot="1">
      <c r="A23" s="67" t="s">
        <v>1013</v>
      </c>
      <c r="B23" s="46">
        <v>108545.83333333333</v>
      </c>
      <c r="C23" s="68">
        <v>169009.08333333334</v>
      </c>
      <c r="D23" s="46">
        <v>177198.66666666666</v>
      </c>
      <c r="E23" s="68">
        <f t="shared" si="0"/>
        <v>346207.75</v>
      </c>
      <c r="F23" s="46">
        <f t="shared" si="1"/>
        <v>454753.5833333333</v>
      </c>
      <c r="G23" s="84">
        <f t="shared" si="2"/>
        <v>0.19088885299977537</v>
      </c>
      <c r="I23" s="172">
        <v>453887.1633333331</v>
      </c>
    </row>
    <row r="24" spans="1:9" ht="19.5" customHeight="1" thickBot="1">
      <c r="A24" s="67" t="s">
        <v>1014</v>
      </c>
      <c r="B24" s="46">
        <v>40670.25</v>
      </c>
      <c r="C24" s="68">
        <v>76304.75</v>
      </c>
      <c r="D24" s="46">
        <v>77398.75</v>
      </c>
      <c r="E24" s="68">
        <f t="shared" si="0"/>
        <v>153703.5</v>
      </c>
      <c r="F24" s="46">
        <f t="shared" si="1"/>
        <v>194373.75</v>
      </c>
      <c r="G24" s="84">
        <f t="shared" si="2"/>
        <v>-0.4829345716120945</v>
      </c>
      <c r="I24" s="172">
        <v>195317.0033333334</v>
      </c>
    </row>
    <row r="25" spans="1:9" ht="19.5" customHeight="1" thickBot="1">
      <c r="A25" s="67" t="s">
        <v>1015</v>
      </c>
      <c r="B25" s="46">
        <v>126250.5</v>
      </c>
      <c r="C25" s="68">
        <v>213184.41666666666</v>
      </c>
      <c r="D25" s="46">
        <v>218292.83333333334</v>
      </c>
      <c r="E25" s="68">
        <f t="shared" si="0"/>
        <v>431477.25</v>
      </c>
      <c r="F25" s="46">
        <f t="shared" si="1"/>
        <v>557727.75</v>
      </c>
      <c r="G25" s="84">
        <f t="shared" si="2"/>
        <v>0.5690732614384763</v>
      </c>
      <c r="I25" s="172">
        <v>554571.83</v>
      </c>
    </row>
    <row r="26" spans="1:9" ht="19.5" customHeight="1" thickBot="1">
      <c r="A26" s="67" t="s">
        <v>1016</v>
      </c>
      <c r="B26" s="46">
        <v>57061.666666666664</v>
      </c>
      <c r="C26" s="68">
        <v>85268.91666666667</v>
      </c>
      <c r="D26" s="46">
        <v>87893.75</v>
      </c>
      <c r="E26" s="68">
        <f t="shared" si="0"/>
        <v>173162.6666666667</v>
      </c>
      <c r="F26" s="46">
        <f t="shared" si="1"/>
        <v>230224.33333333334</v>
      </c>
      <c r="G26" s="84">
        <f t="shared" si="2"/>
        <v>0.1101239918225178</v>
      </c>
      <c r="I26" s="172">
        <v>229971.08</v>
      </c>
    </row>
    <row r="27" spans="1:9" ht="19.5" customHeight="1" thickBot="1">
      <c r="A27" s="67" t="s">
        <v>1017</v>
      </c>
      <c r="B27" s="46">
        <v>57170.333333333336</v>
      </c>
      <c r="C27" s="68">
        <v>119459.25</v>
      </c>
      <c r="D27" s="46">
        <v>134518.5</v>
      </c>
      <c r="E27" s="68">
        <f t="shared" si="0"/>
        <v>253977.75</v>
      </c>
      <c r="F27" s="46">
        <f t="shared" si="1"/>
        <v>311148.0833333333</v>
      </c>
      <c r="G27" s="84">
        <f t="shared" si="2"/>
        <v>0.373505291714825</v>
      </c>
      <c r="I27" s="172">
        <v>309990.2533333331</v>
      </c>
    </row>
    <row r="28" spans="1:9" ht="19.5" customHeight="1" thickBot="1">
      <c r="A28" s="67" t="s">
        <v>1018</v>
      </c>
      <c r="B28" s="46">
        <v>136733.5</v>
      </c>
      <c r="C28" s="68">
        <v>230746.08333333334</v>
      </c>
      <c r="D28" s="46">
        <v>254941</v>
      </c>
      <c r="E28" s="68">
        <f t="shared" si="0"/>
        <v>485687.0833333334</v>
      </c>
      <c r="F28" s="46">
        <f t="shared" si="1"/>
        <v>622420.5833333334</v>
      </c>
      <c r="G28" s="84">
        <f t="shared" si="2"/>
        <v>0.4593609539019718</v>
      </c>
      <c r="I28" s="172">
        <v>619574.5</v>
      </c>
    </row>
    <row r="29" spans="1:9" ht="19.5" customHeight="1" thickBot="1">
      <c r="A29" s="67" t="s">
        <v>1019</v>
      </c>
      <c r="B29" s="46">
        <v>63427.916666666664</v>
      </c>
      <c r="C29" s="68">
        <v>107135.08333333333</v>
      </c>
      <c r="D29" s="46">
        <v>112633.66666666667</v>
      </c>
      <c r="E29" s="68">
        <f t="shared" si="0"/>
        <v>219768.75</v>
      </c>
      <c r="F29" s="46">
        <f t="shared" si="1"/>
        <v>283196.6666666667</v>
      </c>
      <c r="G29" s="84">
        <f t="shared" si="2"/>
        <v>0.2212431216080311</v>
      </c>
      <c r="I29" s="172">
        <v>282571.4966666668</v>
      </c>
    </row>
    <row r="30" spans="1:9" ht="19.5" customHeight="1" thickBot="1">
      <c r="A30" s="67" t="s">
        <v>1020</v>
      </c>
      <c r="B30" s="46">
        <v>35881.583333333336</v>
      </c>
      <c r="C30" s="68">
        <v>63233.5</v>
      </c>
      <c r="D30" s="46">
        <v>69215</v>
      </c>
      <c r="E30" s="68">
        <f t="shared" si="0"/>
        <v>132448.5</v>
      </c>
      <c r="F30" s="46">
        <f t="shared" si="1"/>
        <v>168330.08333333334</v>
      </c>
      <c r="G30" s="84">
        <f t="shared" si="2"/>
        <v>-0.28921424981910687</v>
      </c>
      <c r="I30" s="172">
        <v>168818.33</v>
      </c>
    </row>
    <row r="31" spans="1:9" ht="19.5" customHeight="1" thickBot="1">
      <c r="A31" s="67" t="s">
        <v>1021</v>
      </c>
      <c r="B31" s="46">
        <v>81692.75</v>
      </c>
      <c r="C31" s="68">
        <v>142823.25</v>
      </c>
      <c r="D31" s="46">
        <v>161156.41666666666</v>
      </c>
      <c r="E31" s="68">
        <f t="shared" si="0"/>
        <v>303979.6666666666</v>
      </c>
      <c r="F31" s="46">
        <f t="shared" si="1"/>
        <v>385672.4166666666</v>
      </c>
      <c r="G31" s="84">
        <f t="shared" si="2"/>
        <v>0.516540458173092</v>
      </c>
      <c r="I31" s="172">
        <v>383690.5</v>
      </c>
    </row>
    <row r="32" spans="1:9" ht="19.5" customHeight="1" thickBot="1">
      <c r="A32" s="70" t="s">
        <v>1022</v>
      </c>
      <c r="B32" s="71">
        <v>16261.5</v>
      </c>
      <c r="C32" s="72">
        <v>26268</v>
      </c>
      <c r="D32" s="71">
        <v>27711.666666666668</v>
      </c>
      <c r="E32" s="72">
        <f t="shared" si="0"/>
        <v>53979.66666666667</v>
      </c>
      <c r="F32" s="71">
        <f t="shared" si="1"/>
        <v>70241.16666666667</v>
      </c>
      <c r="G32" s="85">
        <f t="shared" si="2"/>
        <v>-0.29135619625785053</v>
      </c>
      <c r="I32" s="172">
        <v>70446.41666666663</v>
      </c>
    </row>
    <row r="33" spans="1:9" ht="30" customHeight="1" thickBot="1">
      <c r="A33" s="75" t="s">
        <v>107</v>
      </c>
      <c r="B33" s="51">
        <f>SUM(B7:B32)</f>
        <v>1557430.4166666667</v>
      </c>
      <c r="C33" s="76">
        <f>SUM(C7:C32)</f>
        <v>2758256.833333334</v>
      </c>
      <c r="D33" s="51">
        <f>SUM(D7:D32)</f>
        <v>2946559.5833333326</v>
      </c>
      <c r="E33" s="52">
        <f>SUM(E7:E32)</f>
        <v>5704816.416666667</v>
      </c>
      <c r="F33" s="110">
        <f>SUM(F7:F32)</f>
        <v>7262246.833333333</v>
      </c>
      <c r="G33" s="114">
        <f t="shared" si="2"/>
        <v>0.186964981749484</v>
      </c>
      <c r="I33" s="172">
        <f>SUM(I7:I32)</f>
        <v>7248694.3133333335</v>
      </c>
    </row>
    <row r="34" spans="1:9" ht="19.5" customHeight="1">
      <c r="A34" s="28" t="s">
        <v>78</v>
      </c>
      <c r="B34" s="28"/>
      <c r="C34" s="28"/>
      <c r="D34" s="28"/>
      <c r="E34" s="28"/>
      <c r="F34" s="28"/>
      <c r="G34" s="28"/>
      <c r="I34" s="171"/>
    </row>
    <row r="35" ht="12" customHeight="1">
      <c r="A35" s="31" t="s">
        <v>108</v>
      </c>
    </row>
    <row r="36" ht="12" customHeight="1"/>
    <row r="37" ht="12" customHeight="1"/>
    <row r="38" ht="12" customHeight="1"/>
  </sheetData>
  <printOptions/>
  <pageMargins left="0.7874015748031497" right="0.7874015748031497" top="1.46" bottom="0.49" header="0.91" footer="0.4921259845"/>
  <pageSetup orientation="portrait" paperSize="9" scale="80" r:id="rId1"/>
  <headerFooter alignWithMargins="0">
    <oddHeader>&amp;L&amp;"Arial,Bold"&amp;14Risikoausgleich in der OKP</oddHeader>
    <oddFooter>&amp;L&amp;"Arial,Regular"Statistik über die Krankenversicherung 2000, Bundesamt für Sozialversicherung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7" width="14.875" style="7" customWidth="1"/>
    <col min="8" max="8" width="11.375" style="7" customWidth="1"/>
    <col min="9" max="9" width="15.00390625" style="7" hidden="1" customWidth="1"/>
    <col min="10" max="16384" width="11.375" style="7" customWidth="1"/>
  </cols>
  <sheetData>
    <row r="1" s="1" customFormat="1" ht="13.5" customHeight="1">
      <c r="A1" s="1" t="s">
        <v>109</v>
      </c>
    </row>
    <row r="2" s="1" customFormat="1" ht="27.75" customHeight="1">
      <c r="A2" s="2" t="s">
        <v>112</v>
      </c>
    </row>
    <row r="3" spans="1:7" ht="27" customHeight="1">
      <c r="A3" s="35" t="s">
        <v>992</v>
      </c>
      <c r="B3" s="6" t="s">
        <v>993</v>
      </c>
      <c r="C3" s="36" t="s">
        <v>977</v>
      </c>
      <c r="D3" s="6" t="s">
        <v>978</v>
      </c>
      <c r="E3" s="36" t="s">
        <v>964</v>
      </c>
      <c r="F3" s="6" t="s">
        <v>964</v>
      </c>
      <c r="G3" s="36" t="s">
        <v>972</v>
      </c>
    </row>
    <row r="4" spans="1:7" ht="15" customHeight="1">
      <c r="A4" s="60"/>
      <c r="B4" s="12"/>
      <c r="C4" s="60"/>
      <c r="D4" s="61"/>
      <c r="E4" s="38" t="s">
        <v>103</v>
      </c>
      <c r="F4" s="12" t="s">
        <v>104</v>
      </c>
      <c r="G4" s="38" t="s">
        <v>973</v>
      </c>
    </row>
    <row r="5" spans="1:7" ht="15" customHeight="1">
      <c r="A5" s="60"/>
      <c r="B5" s="12"/>
      <c r="C5" s="60"/>
      <c r="D5" s="61"/>
      <c r="E5" s="38" t="s">
        <v>105</v>
      </c>
      <c r="F5" s="12" t="s">
        <v>979</v>
      </c>
      <c r="G5" s="38" t="s">
        <v>974</v>
      </c>
    </row>
    <row r="6" spans="1:7" ht="24" customHeight="1">
      <c r="A6" s="62"/>
      <c r="B6" s="63"/>
      <c r="C6" s="62"/>
      <c r="D6" s="63"/>
      <c r="E6" s="41"/>
      <c r="F6" s="16"/>
      <c r="G6" s="41" t="s">
        <v>106</v>
      </c>
    </row>
    <row r="7" spans="1:9" ht="30" customHeight="1" thickBot="1">
      <c r="A7" s="64" t="s">
        <v>997</v>
      </c>
      <c r="B7" s="21">
        <v>165954661</v>
      </c>
      <c r="C7" s="65">
        <v>961449554</v>
      </c>
      <c r="D7" s="21">
        <v>1500518641</v>
      </c>
      <c r="E7" s="65">
        <f aca="true" t="shared" si="0" ref="E7:E32">C7+D7</f>
        <v>2461968195</v>
      </c>
      <c r="F7" s="21">
        <f aca="true" t="shared" si="1" ref="F7:F32">B7+E7</f>
        <v>2627922856</v>
      </c>
      <c r="G7" s="82">
        <f aca="true" t="shared" si="2" ref="G7:G33">(F7-I7)/I7*100</f>
        <v>4.1021006458927936</v>
      </c>
      <c r="I7" s="172">
        <v>2524370632</v>
      </c>
    </row>
    <row r="8" spans="1:9" ht="19.5" customHeight="1" thickBot="1">
      <c r="A8" s="67" t="s">
        <v>998</v>
      </c>
      <c r="B8" s="46">
        <v>119699837</v>
      </c>
      <c r="C8" s="68">
        <v>744172883</v>
      </c>
      <c r="D8" s="46">
        <v>1143252774</v>
      </c>
      <c r="E8" s="68">
        <f t="shared" si="0"/>
        <v>1887425657</v>
      </c>
      <c r="F8" s="46">
        <f t="shared" si="1"/>
        <v>2007125494</v>
      </c>
      <c r="G8" s="84">
        <f t="shared" si="2"/>
        <v>8.084989240195483</v>
      </c>
      <c r="I8" s="172">
        <v>1856988198</v>
      </c>
    </row>
    <row r="9" spans="1:9" ht="19.5" customHeight="1" thickBot="1">
      <c r="A9" s="67" t="s">
        <v>999</v>
      </c>
      <c r="B9" s="46">
        <v>42365885</v>
      </c>
      <c r="C9" s="68">
        <v>219423380</v>
      </c>
      <c r="D9" s="46">
        <v>325758252</v>
      </c>
      <c r="E9" s="68">
        <f t="shared" si="0"/>
        <v>545181632</v>
      </c>
      <c r="F9" s="46">
        <f t="shared" si="1"/>
        <v>587547517</v>
      </c>
      <c r="G9" s="84">
        <f t="shared" si="2"/>
        <v>7.355580101786529</v>
      </c>
      <c r="I9" s="172">
        <v>547291083</v>
      </c>
    </row>
    <row r="10" spans="1:9" ht="19.5" customHeight="1" thickBot="1">
      <c r="A10" s="67" t="s">
        <v>1000</v>
      </c>
      <c r="B10" s="46">
        <v>4461623</v>
      </c>
      <c r="C10" s="68">
        <v>23697464</v>
      </c>
      <c r="D10" s="46">
        <v>31035297</v>
      </c>
      <c r="E10" s="68">
        <f t="shared" si="0"/>
        <v>54732761</v>
      </c>
      <c r="F10" s="46">
        <f t="shared" si="1"/>
        <v>59194384</v>
      </c>
      <c r="G10" s="84">
        <f t="shared" si="2"/>
        <v>8.035235019644112</v>
      </c>
      <c r="I10" s="172">
        <v>54791739</v>
      </c>
    </row>
    <row r="11" spans="1:9" ht="19.5" customHeight="1" thickBot="1">
      <c r="A11" s="67" t="s">
        <v>1001</v>
      </c>
      <c r="B11" s="46">
        <v>18327044</v>
      </c>
      <c r="C11" s="68">
        <v>82331091</v>
      </c>
      <c r="D11" s="46">
        <v>114959310</v>
      </c>
      <c r="E11" s="68">
        <f t="shared" si="0"/>
        <v>197290401</v>
      </c>
      <c r="F11" s="46">
        <f t="shared" si="1"/>
        <v>215617445</v>
      </c>
      <c r="G11" s="84">
        <f t="shared" si="2"/>
        <v>5.964844662577414</v>
      </c>
      <c r="I11" s="172">
        <v>203480169</v>
      </c>
    </row>
    <row r="12" spans="1:9" ht="19.5" customHeight="1" thickBot="1">
      <c r="A12" s="67" t="s">
        <v>1002</v>
      </c>
      <c r="B12" s="46">
        <v>4455432</v>
      </c>
      <c r="C12" s="68">
        <v>19409118</v>
      </c>
      <c r="D12" s="46">
        <v>29642359</v>
      </c>
      <c r="E12" s="68">
        <f t="shared" si="0"/>
        <v>49051477</v>
      </c>
      <c r="F12" s="46">
        <f t="shared" si="1"/>
        <v>53506909</v>
      </c>
      <c r="G12" s="84">
        <f t="shared" si="2"/>
        <v>7.656118084840136</v>
      </c>
      <c r="I12" s="172">
        <v>49701689</v>
      </c>
    </row>
    <row r="13" spans="1:9" ht="19.5" customHeight="1" thickBot="1">
      <c r="A13" s="67" t="s">
        <v>1003</v>
      </c>
      <c r="B13" s="46">
        <v>4573284</v>
      </c>
      <c r="C13" s="68">
        <v>22186196</v>
      </c>
      <c r="D13" s="46">
        <v>31970339</v>
      </c>
      <c r="E13" s="68">
        <f t="shared" si="0"/>
        <v>54156535</v>
      </c>
      <c r="F13" s="46">
        <f t="shared" si="1"/>
        <v>58729819</v>
      </c>
      <c r="G13" s="84">
        <f t="shared" si="2"/>
        <v>11.059505272534588</v>
      </c>
      <c r="I13" s="172">
        <v>52881398</v>
      </c>
    </row>
    <row r="14" spans="1:9" ht="19.5" customHeight="1" thickBot="1">
      <c r="A14" s="67" t="s">
        <v>1004</v>
      </c>
      <c r="B14" s="46">
        <v>5879815</v>
      </c>
      <c r="C14" s="68">
        <v>26398495</v>
      </c>
      <c r="D14" s="46">
        <v>37676937</v>
      </c>
      <c r="E14" s="68">
        <f t="shared" si="0"/>
        <v>64075432</v>
      </c>
      <c r="F14" s="46">
        <f t="shared" si="1"/>
        <v>69955247</v>
      </c>
      <c r="G14" s="84">
        <f t="shared" si="2"/>
        <v>5.688644181667676</v>
      </c>
      <c r="I14" s="172">
        <v>66189937</v>
      </c>
    </row>
    <row r="15" spans="1:9" ht="19.5" customHeight="1" thickBot="1">
      <c r="A15" s="67" t="s">
        <v>1005</v>
      </c>
      <c r="B15" s="46">
        <v>11889784</v>
      </c>
      <c r="C15" s="68">
        <v>59270215</v>
      </c>
      <c r="D15" s="46">
        <v>94219543</v>
      </c>
      <c r="E15" s="68">
        <f t="shared" si="0"/>
        <v>153489758</v>
      </c>
      <c r="F15" s="46">
        <f t="shared" si="1"/>
        <v>165379542</v>
      </c>
      <c r="G15" s="84">
        <f t="shared" si="2"/>
        <v>7.29653631963427</v>
      </c>
      <c r="I15" s="172">
        <v>154133160</v>
      </c>
    </row>
    <row r="16" spans="1:9" ht="19.5" customHeight="1" thickBot="1">
      <c r="A16" s="67" t="s">
        <v>1006</v>
      </c>
      <c r="B16" s="46">
        <v>36365640</v>
      </c>
      <c r="C16" s="68">
        <v>178778416</v>
      </c>
      <c r="D16" s="46">
        <v>261046547</v>
      </c>
      <c r="E16" s="68">
        <f t="shared" si="0"/>
        <v>439824963</v>
      </c>
      <c r="F16" s="46">
        <f t="shared" si="1"/>
        <v>476190603</v>
      </c>
      <c r="G16" s="84">
        <f t="shared" si="2"/>
        <v>2.52594177124677</v>
      </c>
      <c r="I16" s="172">
        <v>464458648</v>
      </c>
    </row>
    <row r="17" spans="1:9" ht="19.5" customHeight="1" thickBot="1">
      <c r="A17" s="67" t="s">
        <v>1007</v>
      </c>
      <c r="B17" s="46">
        <v>31271170</v>
      </c>
      <c r="C17" s="68">
        <v>185346329</v>
      </c>
      <c r="D17" s="46">
        <v>271266195</v>
      </c>
      <c r="E17" s="68">
        <f t="shared" si="0"/>
        <v>456612524</v>
      </c>
      <c r="F17" s="46">
        <f t="shared" si="1"/>
        <v>487883694</v>
      </c>
      <c r="G17" s="84">
        <f t="shared" si="2"/>
        <v>5.023802732332363</v>
      </c>
      <c r="I17" s="172">
        <v>464545828</v>
      </c>
    </row>
    <row r="18" spans="1:9" ht="19.5" customHeight="1" thickBot="1">
      <c r="A18" s="67" t="s">
        <v>1008</v>
      </c>
      <c r="B18" s="46">
        <v>24726304</v>
      </c>
      <c r="C18" s="68">
        <v>201844344</v>
      </c>
      <c r="D18" s="46">
        <v>337170444</v>
      </c>
      <c r="E18" s="68">
        <f t="shared" si="0"/>
        <v>539014788</v>
      </c>
      <c r="F18" s="46">
        <f t="shared" si="1"/>
        <v>563741092</v>
      </c>
      <c r="G18" s="84">
        <f t="shared" si="2"/>
        <v>3.5775379710276285</v>
      </c>
      <c r="I18" s="172">
        <v>544269639</v>
      </c>
    </row>
    <row r="19" spans="1:9" ht="19.5" customHeight="1" thickBot="1">
      <c r="A19" s="67" t="s">
        <v>1009</v>
      </c>
      <c r="B19" s="46">
        <v>39182001</v>
      </c>
      <c r="C19" s="68">
        <v>222132276</v>
      </c>
      <c r="D19" s="46">
        <v>324993928</v>
      </c>
      <c r="E19" s="68">
        <f t="shared" si="0"/>
        <v>547126204</v>
      </c>
      <c r="F19" s="46">
        <f t="shared" si="1"/>
        <v>586308205</v>
      </c>
      <c r="G19" s="84">
        <f t="shared" si="2"/>
        <v>5.726355367707214</v>
      </c>
      <c r="I19" s="172">
        <v>554552555</v>
      </c>
    </row>
    <row r="20" spans="1:9" ht="19.5" customHeight="1" thickBot="1">
      <c r="A20" s="67" t="s">
        <v>1010</v>
      </c>
      <c r="B20" s="46">
        <v>8202571</v>
      </c>
      <c r="C20" s="68">
        <v>57910010</v>
      </c>
      <c r="D20" s="46">
        <v>90214061</v>
      </c>
      <c r="E20" s="68">
        <f t="shared" si="0"/>
        <v>148124071</v>
      </c>
      <c r="F20" s="46">
        <f t="shared" si="1"/>
        <v>156326642</v>
      </c>
      <c r="G20" s="84">
        <f t="shared" si="2"/>
        <v>4.2776285102294365</v>
      </c>
      <c r="I20" s="172">
        <v>149913883</v>
      </c>
    </row>
    <row r="21" spans="1:9" ht="19.5" customHeight="1" thickBot="1">
      <c r="A21" s="67" t="s">
        <v>1011</v>
      </c>
      <c r="B21" s="46">
        <v>6833082</v>
      </c>
      <c r="C21" s="68">
        <v>32847214</v>
      </c>
      <c r="D21" s="46">
        <v>46332264</v>
      </c>
      <c r="E21" s="68">
        <f t="shared" si="0"/>
        <v>79179478</v>
      </c>
      <c r="F21" s="46">
        <f t="shared" si="1"/>
        <v>86012560</v>
      </c>
      <c r="G21" s="84">
        <f t="shared" si="2"/>
        <v>4.486565251023354</v>
      </c>
      <c r="I21" s="172">
        <v>82319253</v>
      </c>
    </row>
    <row r="22" spans="1:9" ht="19.5" customHeight="1" thickBot="1">
      <c r="A22" s="67" t="s">
        <v>1012</v>
      </c>
      <c r="B22" s="46">
        <v>1708393</v>
      </c>
      <c r="C22" s="68">
        <v>7855845</v>
      </c>
      <c r="D22" s="46">
        <v>11189230</v>
      </c>
      <c r="E22" s="68">
        <f t="shared" si="0"/>
        <v>19045075</v>
      </c>
      <c r="F22" s="46">
        <f t="shared" si="1"/>
        <v>20753468</v>
      </c>
      <c r="G22" s="84">
        <f t="shared" si="2"/>
        <v>5.437983765162243</v>
      </c>
      <c r="I22" s="172">
        <v>19683104</v>
      </c>
    </row>
    <row r="23" spans="1:9" ht="19.5" customHeight="1" thickBot="1">
      <c r="A23" s="67" t="s">
        <v>1013</v>
      </c>
      <c r="B23" s="46">
        <v>61547307</v>
      </c>
      <c r="C23" s="68">
        <v>286478875</v>
      </c>
      <c r="D23" s="46">
        <v>410654586</v>
      </c>
      <c r="E23" s="68">
        <f t="shared" si="0"/>
        <v>697133461</v>
      </c>
      <c r="F23" s="46">
        <f t="shared" si="1"/>
        <v>758680768</v>
      </c>
      <c r="G23" s="84">
        <f t="shared" si="2"/>
        <v>3.760207978638778</v>
      </c>
      <c r="I23" s="172">
        <v>731186630</v>
      </c>
    </row>
    <row r="24" spans="1:9" ht="19.5" customHeight="1" thickBot="1">
      <c r="A24" s="67" t="s">
        <v>1014</v>
      </c>
      <c r="B24" s="46">
        <v>22524752</v>
      </c>
      <c r="C24" s="68">
        <v>131242216</v>
      </c>
      <c r="D24" s="46">
        <v>186030182</v>
      </c>
      <c r="E24" s="68">
        <f t="shared" si="0"/>
        <v>317272398</v>
      </c>
      <c r="F24" s="46">
        <f t="shared" si="1"/>
        <v>339797150</v>
      </c>
      <c r="G24" s="84">
        <f t="shared" si="2"/>
        <v>9.073149494058926</v>
      </c>
      <c r="I24" s="172">
        <v>311531437</v>
      </c>
    </row>
    <row r="25" spans="1:9" ht="19.5" customHeight="1" thickBot="1">
      <c r="A25" s="67" t="s">
        <v>1015</v>
      </c>
      <c r="B25" s="46">
        <v>71762521</v>
      </c>
      <c r="C25" s="68">
        <v>387785236</v>
      </c>
      <c r="D25" s="46">
        <v>565143610</v>
      </c>
      <c r="E25" s="68">
        <f t="shared" si="0"/>
        <v>952928846</v>
      </c>
      <c r="F25" s="46">
        <f t="shared" si="1"/>
        <v>1024691367</v>
      </c>
      <c r="G25" s="84">
        <f t="shared" si="2"/>
        <v>6.149464748390831</v>
      </c>
      <c r="I25" s="172">
        <v>965328812</v>
      </c>
    </row>
    <row r="26" spans="1:9" ht="19.5" customHeight="1" thickBot="1">
      <c r="A26" s="67" t="s">
        <v>1016</v>
      </c>
      <c r="B26" s="46">
        <v>33205539</v>
      </c>
      <c r="C26" s="68">
        <v>162479656</v>
      </c>
      <c r="D26" s="46">
        <v>230359544</v>
      </c>
      <c r="E26" s="68">
        <f t="shared" si="0"/>
        <v>392839200</v>
      </c>
      <c r="F26" s="46">
        <f t="shared" si="1"/>
        <v>426044739</v>
      </c>
      <c r="G26" s="84">
        <f t="shared" si="2"/>
        <v>5.935210771626237</v>
      </c>
      <c r="I26" s="172">
        <v>402174816</v>
      </c>
    </row>
    <row r="27" spans="1:9" ht="19.5" customHeight="1" thickBot="1">
      <c r="A27" s="67" t="s">
        <v>1017</v>
      </c>
      <c r="B27" s="46">
        <v>44065796</v>
      </c>
      <c r="C27" s="68">
        <v>299865173</v>
      </c>
      <c r="D27" s="46">
        <v>450029516</v>
      </c>
      <c r="E27" s="68">
        <f t="shared" si="0"/>
        <v>749894689</v>
      </c>
      <c r="F27" s="46">
        <f t="shared" si="1"/>
        <v>793960485</v>
      </c>
      <c r="G27" s="84">
        <f t="shared" si="2"/>
        <v>6.890756267901913</v>
      </c>
      <c r="I27" s="172">
        <v>742777498</v>
      </c>
    </row>
    <row r="28" spans="1:9" ht="19.5" customHeight="1" thickBot="1">
      <c r="A28" s="67" t="s">
        <v>1018</v>
      </c>
      <c r="B28" s="46">
        <v>125017880</v>
      </c>
      <c r="C28" s="68">
        <v>580574593</v>
      </c>
      <c r="D28" s="46">
        <v>910528966</v>
      </c>
      <c r="E28" s="68">
        <f t="shared" si="0"/>
        <v>1491103559</v>
      </c>
      <c r="F28" s="46">
        <f t="shared" si="1"/>
        <v>1616121439</v>
      </c>
      <c r="G28" s="84">
        <f t="shared" si="2"/>
        <v>6.950390453846891</v>
      </c>
      <c r="I28" s="172">
        <v>1511094473</v>
      </c>
    </row>
    <row r="29" spans="1:9" ht="19.5" customHeight="1" thickBot="1">
      <c r="A29" s="67" t="s">
        <v>1019</v>
      </c>
      <c r="B29" s="46">
        <v>37641778</v>
      </c>
      <c r="C29" s="68">
        <v>200281844</v>
      </c>
      <c r="D29" s="46">
        <v>285370624</v>
      </c>
      <c r="E29" s="68">
        <f t="shared" si="0"/>
        <v>485652468</v>
      </c>
      <c r="F29" s="46">
        <f t="shared" si="1"/>
        <v>523294246</v>
      </c>
      <c r="G29" s="84">
        <f t="shared" si="2"/>
        <v>6.539902808398694</v>
      </c>
      <c r="I29" s="172">
        <v>491172070</v>
      </c>
    </row>
    <row r="30" spans="1:9" ht="19.5" customHeight="1" thickBot="1">
      <c r="A30" s="67" t="s">
        <v>1020</v>
      </c>
      <c r="B30" s="46">
        <v>27468946</v>
      </c>
      <c r="C30" s="68">
        <v>156927073</v>
      </c>
      <c r="D30" s="46">
        <v>250546960</v>
      </c>
      <c r="E30" s="68">
        <f t="shared" si="0"/>
        <v>407474033</v>
      </c>
      <c r="F30" s="46">
        <f t="shared" si="1"/>
        <v>434942979</v>
      </c>
      <c r="G30" s="84">
        <f t="shared" si="2"/>
        <v>16.317730173805565</v>
      </c>
      <c r="I30" s="172">
        <v>373926639</v>
      </c>
    </row>
    <row r="31" spans="1:9" ht="19.5" customHeight="1" thickBot="1">
      <c r="A31" s="67" t="s">
        <v>1021</v>
      </c>
      <c r="B31" s="46">
        <v>85560262</v>
      </c>
      <c r="C31" s="68">
        <v>407992851</v>
      </c>
      <c r="D31" s="46">
        <v>665445914</v>
      </c>
      <c r="E31" s="68">
        <f t="shared" si="0"/>
        <v>1073438765</v>
      </c>
      <c r="F31" s="46">
        <f t="shared" si="1"/>
        <v>1158999027</v>
      </c>
      <c r="G31" s="84">
        <f t="shared" si="2"/>
        <v>3.1577145880280573</v>
      </c>
      <c r="I31" s="172">
        <v>1123521427</v>
      </c>
    </row>
    <row r="32" spans="1:9" ht="19.5" customHeight="1" thickBot="1">
      <c r="A32" s="70" t="s">
        <v>1022</v>
      </c>
      <c r="B32" s="71">
        <v>11489232</v>
      </c>
      <c r="C32" s="72">
        <v>64413357</v>
      </c>
      <c r="D32" s="71">
        <v>94305257</v>
      </c>
      <c r="E32" s="72">
        <f t="shared" si="0"/>
        <v>158718614</v>
      </c>
      <c r="F32" s="71">
        <f t="shared" si="1"/>
        <v>170207846</v>
      </c>
      <c r="G32" s="85">
        <f t="shared" si="2"/>
        <v>0.379406048817716</v>
      </c>
      <c r="I32" s="172">
        <v>169564508</v>
      </c>
    </row>
    <row r="33" spans="1:9" ht="30" customHeight="1" thickBot="1">
      <c r="A33" s="75" t="s">
        <v>107</v>
      </c>
      <c r="B33" s="51">
        <f>SUM(B7:B32)</f>
        <v>1046180539</v>
      </c>
      <c r="C33" s="76">
        <f>SUM(C7:C32)</f>
        <v>5723093704</v>
      </c>
      <c r="D33" s="51">
        <f>SUM(D7:D32)</f>
        <v>8699661280</v>
      </c>
      <c r="E33" s="52">
        <f>SUM(E7:E32)</f>
        <v>14422754984</v>
      </c>
      <c r="F33" s="110">
        <f>SUM(F7:F32)</f>
        <v>15468935523</v>
      </c>
      <c r="G33" s="114">
        <f t="shared" si="2"/>
        <v>5.865693553240178</v>
      </c>
      <c r="I33" s="172">
        <f>SUM(I7:I32)</f>
        <v>14611849225</v>
      </c>
    </row>
    <row r="34" spans="1:7" ht="19.5" customHeight="1">
      <c r="A34" s="28" t="s">
        <v>78</v>
      </c>
      <c r="B34" s="28"/>
      <c r="C34" s="28"/>
      <c r="D34" s="28"/>
      <c r="E34" s="28"/>
      <c r="F34" s="28"/>
      <c r="G34" s="28"/>
    </row>
    <row r="35" ht="12" customHeight="1">
      <c r="A35" s="31" t="s">
        <v>110</v>
      </c>
    </row>
    <row r="36" ht="12" customHeight="1">
      <c r="A36" s="7" t="s">
        <v>111</v>
      </c>
    </row>
    <row r="37" ht="12" customHeight="1"/>
    <row r="38" ht="12" customHeight="1"/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&amp;L&amp;"Arial,Bold"&amp;14Risikoausgleich in der OKP</oddHeader>
    <oddFooter>&amp;L&amp;"Arial,Regular"Statistik über die Krankenversicherung 2000, Bundesamt für Sozialversicherung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5" width="14.875" style="7" customWidth="1"/>
    <col min="6" max="6" width="14.75390625" style="7" customWidth="1"/>
    <col min="7" max="7" width="14.875" style="7" customWidth="1"/>
    <col min="8" max="8" width="11.375" style="7" customWidth="1"/>
    <col min="9" max="9" width="0" style="7" hidden="1" customWidth="1"/>
    <col min="10" max="16384" width="11.375" style="7" customWidth="1"/>
  </cols>
  <sheetData>
    <row r="1" s="1" customFormat="1" ht="13.5" customHeight="1">
      <c r="A1" s="1" t="s">
        <v>113</v>
      </c>
    </row>
    <row r="2" s="1" customFormat="1" ht="27.75" customHeight="1">
      <c r="A2" s="2" t="s">
        <v>115</v>
      </c>
    </row>
    <row r="3" spans="1:7" ht="27" customHeight="1">
      <c r="A3" s="35" t="s">
        <v>992</v>
      </c>
      <c r="B3" s="6" t="s">
        <v>993</v>
      </c>
      <c r="C3" s="36" t="s">
        <v>977</v>
      </c>
      <c r="D3" s="6" t="s">
        <v>978</v>
      </c>
      <c r="E3" s="36" t="s">
        <v>964</v>
      </c>
      <c r="F3" s="6" t="s">
        <v>964</v>
      </c>
      <c r="G3" s="36" t="s">
        <v>972</v>
      </c>
    </row>
    <row r="4" spans="1:7" ht="15" customHeight="1">
      <c r="A4" s="60"/>
      <c r="B4" s="12"/>
      <c r="C4" s="60"/>
      <c r="D4" s="61"/>
      <c r="E4" s="38" t="s">
        <v>103</v>
      </c>
      <c r="F4" s="12" t="s">
        <v>104</v>
      </c>
      <c r="G4" s="38" t="s">
        <v>973</v>
      </c>
    </row>
    <row r="5" spans="1:7" ht="15" customHeight="1">
      <c r="A5" s="60"/>
      <c r="B5" s="12"/>
      <c r="C5" s="60"/>
      <c r="D5" s="61"/>
      <c r="E5" s="38" t="s">
        <v>105</v>
      </c>
      <c r="F5" s="12" t="s">
        <v>979</v>
      </c>
      <c r="G5" s="38" t="s">
        <v>974</v>
      </c>
    </row>
    <row r="6" spans="1:7" ht="24" customHeight="1">
      <c r="A6" s="62"/>
      <c r="B6" s="63"/>
      <c r="C6" s="62"/>
      <c r="D6" s="63"/>
      <c r="E6" s="41"/>
      <c r="F6" s="16"/>
      <c r="G6" s="41" t="s">
        <v>106</v>
      </c>
    </row>
    <row r="7" spans="1:9" ht="30" customHeight="1" thickBot="1">
      <c r="A7" s="64" t="s">
        <v>997</v>
      </c>
      <c r="B7" s="21">
        <v>57.87520475459615</v>
      </c>
      <c r="C7" s="65">
        <v>168.66624645545468</v>
      </c>
      <c r="D7" s="21">
        <v>245.54355697128855</v>
      </c>
      <c r="E7" s="65">
        <v>208.44148061062796</v>
      </c>
      <c r="F7" s="21">
        <v>179.02878231034705</v>
      </c>
      <c r="G7" s="82">
        <f aca="true" t="shared" si="0" ref="G7:G33">(F7-I7)/I7*100</f>
        <v>3.557539873532669</v>
      </c>
      <c r="I7" s="172">
        <v>172.8785586534616</v>
      </c>
    </row>
    <row r="8" spans="1:9" ht="19.5" customHeight="1" thickBot="1">
      <c r="A8" s="67" t="s">
        <v>998</v>
      </c>
      <c r="B8" s="46">
        <v>50.69621069661855</v>
      </c>
      <c r="C8" s="68">
        <v>170.65625546076345</v>
      </c>
      <c r="D8" s="46">
        <v>241.6007410832478</v>
      </c>
      <c r="E8" s="68">
        <v>207.57716257731798</v>
      </c>
      <c r="F8" s="46">
        <v>175.2371660115983</v>
      </c>
      <c r="G8" s="84">
        <f t="shared" si="0"/>
        <v>8.51010050959646</v>
      </c>
      <c r="I8" s="172">
        <v>161.49387493756916</v>
      </c>
    </row>
    <row r="9" spans="1:9" ht="19.5" customHeight="1" thickBot="1">
      <c r="A9" s="67" t="s">
        <v>999</v>
      </c>
      <c r="B9" s="46">
        <v>42.52488554706046</v>
      </c>
      <c r="C9" s="68">
        <v>138.82494736096208</v>
      </c>
      <c r="D9" s="46">
        <v>196.12625213581046</v>
      </c>
      <c r="E9" s="68">
        <v>168.18609931458465</v>
      </c>
      <c r="F9" s="46">
        <v>138.64449847668567</v>
      </c>
      <c r="G9" s="84">
        <f t="shared" si="0"/>
        <v>7.130952595152539</v>
      </c>
      <c r="I9" s="172">
        <v>129.41591119853354</v>
      </c>
    </row>
    <row r="10" spans="1:9" ht="19.5" customHeight="1" thickBot="1">
      <c r="A10" s="67" t="s">
        <v>1000</v>
      </c>
      <c r="B10" s="46">
        <v>44.8625252636977</v>
      </c>
      <c r="C10" s="68">
        <v>143.25893952858533</v>
      </c>
      <c r="D10" s="46">
        <v>187.49046698483662</v>
      </c>
      <c r="E10" s="68">
        <v>165.3822545603979</v>
      </c>
      <c r="F10" s="46">
        <v>137.53405917313742</v>
      </c>
      <c r="G10" s="84">
        <f t="shared" si="0"/>
        <v>8.375115850005827</v>
      </c>
      <c r="I10" s="172">
        <v>126.90557061409594</v>
      </c>
    </row>
    <row r="11" spans="1:9" ht="19.5" customHeight="1" thickBot="1">
      <c r="A11" s="67" t="s">
        <v>1001</v>
      </c>
      <c r="B11" s="46">
        <v>49.09967797418435</v>
      </c>
      <c r="C11" s="68">
        <v>138.79917628593634</v>
      </c>
      <c r="D11" s="46">
        <v>195.00228996756724</v>
      </c>
      <c r="E11" s="68">
        <v>166.81426826020234</v>
      </c>
      <c r="F11" s="46">
        <v>138.57545227792284</v>
      </c>
      <c r="G11" s="84">
        <f t="shared" si="0"/>
        <v>5.267606680904793</v>
      </c>
      <c r="I11" s="172">
        <v>131.64111605385247</v>
      </c>
    </row>
    <row r="12" spans="1:9" ht="19.5" customHeight="1" thickBot="1">
      <c r="A12" s="67" t="s">
        <v>1002</v>
      </c>
      <c r="B12" s="46">
        <v>45.56914485594183</v>
      </c>
      <c r="C12" s="68">
        <v>128.13582618684518</v>
      </c>
      <c r="D12" s="46">
        <v>197.07442890194932</v>
      </c>
      <c r="E12" s="68">
        <v>162.48398231114496</v>
      </c>
      <c r="F12" s="46">
        <v>133.8817413888875</v>
      </c>
      <c r="G12" s="84">
        <f t="shared" si="0"/>
        <v>6.94173646003662</v>
      </c>
      <c r="I12" s="172">
        <v>125.19129183854066</v>
      </c>
    </row>
    <row r="13" spans="1:9" ht="19.5" customHeight="1" thickBot="1">
      <c r="A13" s="67" t="s">
        <v>1003</v>
      </c>
      <c r="B13" s="46">
        <v>44.4755171307147</v>
      </c>
      <c r="C13" s="68">
        <v>126.27317017643712</v>
      </c>
      <c r="D13" s="46">
        <v>183.52768385582007</v>
      </c>
      <c r="E13" s="68">
        <v>154.77762154221645</v>
      </c>
      <c r="F13" s="46">
        <v>129.72486448757084</v>
      </c>
      <c r="G13" s="84">
        <f t="shared" si="0"/>
        <v>10.045126825787227</v>
      </c>
      <c r="I13" s="172">
        <v>117.8833340734285</v>
      </c>
    </row>
    <row r="14" spans="1:9" ht="19.5" customHeight="1" thickBot="1">
      <c r="A14" s="67" t="s">
        <v>1004</v>
      </c>
      <c r="B14" s="46">
        <v>54.388846235673924</v>
      </c>
      <c r="C14" s="68">
        <v>149.92755927871647</v>
      </c>
      <c r="D14" s="46">
        <v>206.3652929770942</v>
      </c>
      <c r="E14" s="68">
        <v>178.65777403533818</v>
      </c>
      <c r="F14" s="46">
        <v>149.87541027860382</v>
      </c>
      <c r="G14" s="84">
        <f t="shared" si="0"/>
        <v>6.860205007872267</v>
      </c>
      <c r="I14" s="172">
        <v>140.2537177123726</v>
      </c>
    </row>
    <row r="15" spans="1:9" ht="19.5" customHeight="1" thickBot="1">
      <c r="A15" s="67" t="s">
        <v>1005</v>
      </c>
      <c r="B15" s="46">
        <v>47.2037858997467</v>
      </c>
      <c r="C15" s="68">
        <v>128.07953781757755</v>
      </c>
      <c r="D15" s="46">
        <v>199.99308659899725</v>
      </c>
      <c r="E15" s="68">
        <v>164.3579258466069</v>
      </c>
      <c r="F15" s="46">
        <v>139.47169782678915</v>
      </c>
      <c r="G15" s="84">
        <f t="shared" si="0"/>
        <v>6.196472576473376</v>
      </c>
      <c r="I15" s="172">
        <v>131.3336445580656</v>
      </c>
    </row>
    <row r="16" spans="1:9" ht="19.5" customHeight="1" thickBot="1">
      <c r="A16" s="67" t="s">
        <v>1006</v>
      </c>
      <c r="B16" s="46">
        <v>52.44381119118111</v>
      </c>
      <c r="C16" s="68">
        <v>167.18403592459353</v>
      </c>
      <c r="D16" s="46">
        <v>236.3766275160341</v>
      </c>
      <c r="E16" s="68">
        <v>202.33763671276589</v>
      </c>
      <c r="F16" s="46">
        <v>166.08563554121375</v>
      </c>
      <c r="G16" s="84">
        <f t="shared" si="0"/>
        <v>1.769816888640613</v>
      </c>
      <c r="I16" s="172">
        <v>163.19734143075968</v>
      </c>
    </row>
    <row r="17" spans="1:9" ht="19.5" customHeight="1" thickBot="1">
      <c r="A17" s="67" t="s">
        <v>1007</v>
      </c>
      <c r="B17" s="46">
        <v>48.28435595989166</v>
      </c>
      <c r="C17" s="68">
        <v>164.10898522237275</v>
      </c>
      <c r="D17" s="46">
        <v>228.32951474142013</v>
      </c>
      <c r="E17" s="68">
        <v>197.0317136412887</v>
      </c>
      <c r="F17" s="46">
        <v>164.5419042778615</v>
      </c>
      <c r="G17" s="84">
        <f t="shared" si="0"/>
        <v>5.076470782552159</v>
      </c>
      <c r="I17" s="172">
        <v>156.59253023292777</v>
      </c>
    </row>
    <row r="18" spans="1:9" ht="19.5" customHeight="1" thickBot="1">
      <c r="A18" s="67" t="s">
        <v>1008</v>
      </c>
      <c r="B18" s="46">
        <v>66.60553018977198</v>
      </c>
      <c r="C18" s="68">
        <v>232.6609901250307</v>
      </c>
      <c r="D18" s="46">
        <v>336.28299318099533</v>
      </c>
      <c r="E18" s="68">
        <v>288.2145348109761</v>
      </c>
      <c r="F18" s="46">
        <v>251.51057833401225</v>
      </c>
      <c r="G18" s="84">
        <f t="shared" si="0"/>
        <v>5.0217134368015515</v>
      </c>
      <c r="I18" s="172">
        <v>239.48436004651805</v>
      </c>
    </row>
    <row r="19" spans="1:9" ht="19.5" customHeight="1" thickBot="1">
      <c r="A19" s="67" t="s">
        <v>1009</v>
      </c>
      <c r="B19" s="46">
        <v>61.40676850454415</v>
      </c>
      <c r="C19" s="68">
        <v>182.8146869146418</v>
      </c>
      <c r="D19" s="46">
        <v>252.72947331749015</v>
      </c>
      <c r="E19" s="68">
        <v>218.7626265291859</v>
      </c>
      <c r="F19" s="46">
        <v>186.7772612777578</v>
      </c>
      <c r="G19" s="84">
        <f t="shared" si="0"/>
        <v>5.484259741085483</v>
      </c>
      <c r="I19" s="172">
        <v>177.0664758289138</v>
      </c>
    </row>
    <row r="20" spans="1:9" ht="19.5" customHeight="1" thickBot="1">
      <c r="A20" s="67" t="s">
        <v>1010</v>
      </c>
      <c r="B20" s="46">
        <v>42.93618123858229</v>
      </c>
      <c r="C20" s="68">
        <v>169.57791475717067</v>
      </c>
      <c r="D20" s="46">
        <v>243.64662431873305</v>
      </c>
      <c r="E20" s="68">
        <v>208.1092824698178</v>
      </c>
      <c r="F20" s="46">
        <v>173.15717289062275</v>
      </c>
      <c r="G20" s="84">
        <f t="shared" si="0"/>
        <v>4.5595794388922055</v>
      </c>
      <c r="I20" s="172">
        <v>165.60622548393192</v>
      </c>
    </row>
    <row r="21" spans="1:9" ht="19.5" customHeight="1" thickBot="1">
      <c r="A21" s="67" t="s">
        <v>1011</v>
      </c>
      <c r="B21" s="46">
        <v>43.63287016934433</v>
      </c>
      <c r="C21" s="68">
        <v>135.2861802815509</v>
      </c>
      <c r="D21" s="46">
        <v>182.41623358216006</v>
      </c>
      <c r="E21" s="68">
        <v>159.3821896576018</v>
      </c>
      <c r="F21" s="46">
        <v>131.63965386887543</v>
      </c>
      <c r="G21" s="84">
        <f t="shared" si="0"/>
        <v>5.2870989643865425</v>
      </c>
      <c r="I21" s="172">
        <v>125.02923450612184</v>
      </c>
    </row>
    <row r="22" spans="1:9" ht="19.5" customHeight="1" thickBot="1">
      <c r="A22" s="67" t="s">
        <v>1012</v>
      </c>
      <c r="B22" s="46">
        <v>35.112383105538996</v>
      </c>
      <c r="C22" s="68">
        <v>118.85867098375041</v>
      </c>
      <c r="D22" s="46">
        <v>173.13821062730173</v>
      </c>
      <c r="E22" s="68">
        <v>145.6936582007344</v>
      </c>
      <c r="F22" s="46">
        <v>115.69877630662022</v>
      </c>
      <c r="G22" s="84">
        <f t="shared" si="0"/>
        <v>5.303963638062846</v>
      </c>
      <c r="I22" s="172">
        <v>109.87124540182084</v>
      </c>
    </row>
    <row r="23" spans="1:9" ht="19.5" customHeight="1" thickBot="1">
      <c r="A23" s="67" t="s">
        <v>1013</v>
      </c>
      <c r="B23" s="46">
        <v>47.251396875359866</v>
      </c>
      <c r="C23" s="68">
        <v>141.25418061849732</v>
      </c>
      <c r="D23" s="46">
        <v>193.12343678282005</v>
      </c>
      <c r="E23" s="68">
        <v>167.80229524998597</v>
      </c>
      <c r="F23" s="46">
        <v>139.0278156136941</v>
      </c>
      <c r="G23" s="84">
        <f t="shared" si="0"/>
        <v>3.562518674603152</v>
      </c>
      <c r="I23" s="172">
        <v>134.24530167185685</v>
      </c>
    </row>
    <row r="24" spans="1:9" ht="19.5" customHeight="1" thickBot="1">
      <c r="A24" s="67" t="s">
        <v>1014</v>
      </c>
      <c r="B24" s="46">
        <v>46.15321190960632</v>
      </c>
      <c r="C24" s="68">
        <v>143.3311993464802</v>
      </c>
      <c r="D24" s="46">
        <v>200.29412835047938</v>
      </c>
      <c r="E24" s="68">
        <v>172.01538351436372</v>
      </c>
      <c r="F24" s="46">
        <v>145.68031520031212</v>
      </c>
      <c r="G24" s="84">
        <f t="shared" si="0"/>
        <v>9.60245765340372</v>
      </c>
      <c r="I24" s="172">
        <v>132.9170151101881</v>
      </c>
    </row>
    <row r="25" spans="1:9" ht="19.5" customHeight="1" thickBot="1">
      <c r="A25" s="67" t="s">
        <v>1015</v>
      </c>
      <c r="B25" s="46">
        <v>47.36781306476674</v>
      </c>
      <c r="C25" s="68">
        <v>151.5844208437687</v>
      </c>
      <c r="D25" s="46">
        <v>215.74368756952626</v>
      </c>
      <c r="E25" s="68">
        <v>184.04385669619123</v>
      </c>
      <c r="F25" s="46">
        <v>153.1050718742254</v>
      </c>
      <c r="G25" s="84">
        <f t="shared" si="0"/>
        <v>5.54881466635934</v>
      </c>
      <c r="I25" s="172">
        <v>145.05617363699608</v>
      </c>
    </row>
    <row r="26" spans="1:9" ht="19.5" customHeight="1" thickBot="1">
      <c r="A26" s="67" t="s">
        <v>1016</v>
      </c>
      <c r="B26" s="46">
        <v>48.49364576335544</v>
      </c>
      <c r="C26" s="68">
        <v>158.79140796714708</v>
      </c>
      <c r="D26" s="46">
        <v>218.4072094621821</v>
      </c>
      <c r="E26" s="68">
        <v>189.05114266354562</v>
      </c>
      <c r="F26" s="46">
        <v>154.21362171389356</v>
      </c>
      <c r="G26" s="84">
        <f t="shared" si="0"/>
        <v>5.818679018197566</v>
      </c>
      <c r="I26" s="172">
        <v>145.7338374894791</v>
      </c>
    </row>
    <row r="27" spans="1:9" ht="19.5" customHeight="1" thickBot="1">
      <c r="A27" s="67" t="s">
        <v>1017</v>
      </c>
      <c r="B27" s="46">
        <v>64.23173440770562</v>
      </c>
      <c r="C27" s="68">
        <v>209.18233135288116</v>
      </c>
      <c r="D27" s="46">
        <v>278.7903497784072</v>
      </c>
      <c r="E27" s="68">
        <v>246.04999486503576</v>
      </c>
      <c r="F27" s="46">
        <v>212.64271674500114</v>
      </c>
      <c r="G27" s="84">
        <f t="shared" si="0"/>
        <v>6.492999280284217</v>
      </c>
      <c r="I27" s="172">
        <v>199.6776484671412</v>
      </c>
    </row>
    <row r="28" spans="1:9" ht="19.5" customHeight="1" thickBot="1">
      <c r="A28" s="67" t="s">
        <v>1018</v>
      </c>
      <c r="B28" s="46">
        <v>76.19315432331263</v>
      </c>
      <c r="C28" s="68">
        <v>209.6729677246237</v>
      </c>
      <c r="D28" s="46">
        <v>297.6273484191767</v>
      </c>
      <c r="E28" s="68">
        <v>255.84091935050773</v>
      </c>
      <c r="F28" s="46">
        <v>216.37585611658355</v>
      </c>
      <c r="G28" s="84">
        <f t="shared" si="0"/>
        <v>6.46134858743873</v>
      </c>
      <c r="I28" s="172">
        <v>203.24357993536964</v>
      </c>
    </row>
    <row r="29" spans="1:9" ht="19.5" customHeight="1" thickBot="1">
      <c r="A29" s="67" t="s">
        <v>1019</v>
      </c>
      <c r="B29" s="46">
        <v>49.454798426034806</v>
      </c>
      <c r="C29" s="68">
        <v>155.78607070046306</v>
      </c>
      <c r="D29" s="46">
        <v>211.1347880000355</v>
      </c>
      <c r="E29" s="68">
        <v>184.15283792622927</v>
      </c>
      <c r="F29" s="46">
        <v>153.98434715568683</v>
      </c>
      <c r="G29" s="84">
        <f t="shared" si="0"/>
        <v>6.3047109474820795</v>
      </c>
      <c r="I29" s="172">
        <v>144.85185631308477</v>
      </c>
    </row>
    <row r="30" spans="1:9" ht="19.5" customHeight="1" thickBot="1">
      <c r="A30" s="67" t="s">
        <v>1020</v>
      </c>
      <c r="B30" s="46">
        <v>63.795368561866695</v>
      </c>
      <c r="C30" s="68">
        <v>206.8089870611833</v>
      </c>
      <c r="D30" s="46">
        <v>301.6530135567917</v>
      </c>
      <c r="E30" s="68">
        <v>256.3726234473525</v>
      </c>
      <c r="F30" s="46">
        <v>215.32246365152594</v>
      </c>
      <c r="G30" s="84">
        <f t="shared" si="0"/>
        <v>16.655113384857216</v>
      </c>
      <c r="I30" s="172">
        <v>184.5803903521614</v>
      </c>
    </row>
    <row r="31" spans="1:9" ht="19.5" customHeight="1" thickBot="1">
      <c r="A31" s="67" t="s">
        <v>1021</v>
      </c>
      <c r="B31" s="46">
        <v>87.27851410722901</v>
      </c>
      <c r="C31" s="68">
        <v>238.05230765999235</v>
      </c>
      <c r="D31" s="46">
        <v>344.0993992896136</v>
      </c>
      <c r="E31" s="68">
        <v>294.2737302056388</v>
      </c>
      <c r="F31" s="46">
        <v>250.42820817926443</v>
      </c>
      <c r="G31" s="84">
        <f t="shared" si="0"/>
        <v>2.6276015050020645</v>
      </c>
      <c r="I31" s="172">
        <v>244.01642882305748</v>
      </c>
    </row>
    <row r="32" spans="1:9" ht="19.5" customHeight="1" thickBot="1">
      <c r="A32" s="70" t="s">
        <v>1022</v>
      </c>
      <c r="B32" s="71">
        <v>58.87747132798327</v>
      </c>
      <c r="C32" s="72">
        <v>204.3467241510583</v>
      </c>
      <c r="D32" s="71">
        <v>283.5907169062368</v>
      </c>
      <c r="E32" s="72">
        <v>245.02839649497648</v>
      </c>
      <c r="F32" s="71">
        <v>201.9326819267903</v>
      </c>
      <c r="G32" s="85">
        <f t="shared" si="0"/>
        <v>0.6727222630726504</v>
      </c>
      <c r="I32" s="172">
        <v>200.58331332206401</v>
      </c>
    </row>
    <row r="33" spans="1:9" ht="30" customHeight="1" thickBot="1">
      <c r="A33" s="75" t="s">
        <v>107</v>
      </c>
      <c r="B33" s="51">
        <v>55.97791763302427</v>
      </c>
      <c r="C33" s="76">
        <v>172.9079285038781</v>
      </c>
      <c r="D33" s="51">
        <v>246.04008601556936</v>
      </c>
      <c r="E33" s="52">
        <v>210.68096865576902</v>
      </c>
      <c r="F33" s="110">
        <v>177.50401354208998</v>
      </c>
      <c r="G33" s="114">
        <f t="shared" si="0"/>
        <v>5.668131151118464</v>
      </c>
      <c r="I33" s="172">
        <v>167.9825427102873</v>
      </c>
    </row>
    <row r="34" spans="1:7" ht="19.5" customHeight="1">
      <c r="A34" s="28" t="s">
        <v>78</v>
      </c>
      <c r="B34" s="28"/>
      <c r="C34" s="28"/>
      <c r="D34" s="28"/>
      <c r="E34" s="28"/>
      <c r="F34" s="28"/>
      <c r="G34" s="28"/>
    </row>
    <row r="35" ht="12" customHeight="1">
      <c r="A35" s="31" t="s">
        <v>114</v>
      </c>
    </row>
    <row r="36" ht="12" customHeight="1"/>
    <row r="37" ht="12" customHeight="1"/>
  </sheetData>
  <printOptions/>
  <pageMargins left="0.7874015748031497" right="0.7874015748031497" top="1.48" bottom="0.49" header="0.92" footer="0.4921259845"/>
  <pageSetup orientation="portrait" paperSize="9" scale="80" r:id="rId1"/>
  <headerFooter alignWithMargins="0">
    <oddHeader>&amp;L&amp;"Arial,Bold"&amp;14Risikoausgleich in der OKP</oddHeader>
    <oddFooter>&amp;L&amp;"Arial,Regular"Statistik über die Krankenversicherung 2000, Bundesamt für Sozialversicherung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="75" zoomScaleNormal="75" workbookViewId="0" topLeftCell="A1">
      <selection activeCell="H16" sqref="H16"/>
    </sheetView>
  </sheetViews>
  <sheetFormatPr defaultColWidth="11.00390625" defaultRowHeight="12.75"/>
  <cols>
    <col min="1" max="1" width="16.25390625" style="7" customWidth="1"/>
    <col min="2" max="6" width="17.375" style="7" customWidth="1"/>
    <col min="7" max="16384" width="11.375" style="7" customWidth="1"/>
  </cols>
  <sheetData>
    <row r="1" s="1" customFormat="1" ht="13.5" customHeight="1">
      <c r="A1" s="1" t="s">
        <v>990</v>
      </c>
    </row>
    <row r="2" s="1" customFormat="1" ht="27.75" customHeight="1">
      <c r="A2" s="2" t="s">
        <v>991</v>
      </c>
    </row>
    <row r="3" spans="1:6" ht="27" customHeight="1">
      <c r="A3" s="35" t="s">
        <v>992</v>
      </c>
      <c r="B3" s="6" t="s">
        <v>977</v>
      </c>
      <c r="C3" s="36" t="s">
        <v>978</v>
      </c>
      <c r="D3" s="6" t="s">
        <v>993</v>
      </c>
      <c r="E3" s="36" t="s">
        <v>964</v>
      </c>
      <c r="F3" s="6" t="s">
        <v>994</v>
      </c>
    </row>
    <row r="4" spans="1:6" ht="12" customHeight="1">
      <c r="A4" s="60"/>
      <c r="B4" s="61"/>
      <c r="C4" s="60"/>
      <c r="D4" s="61"/>
      <c r="E4" s="60"/>
      <c r="F4" s="12" t="s">
        <v>995</v>
      </c>
    </row>
    <row r="5" spans="1:6" ht="39" customHeight="1">
      <c r="A5" s="62"/>
      <c r="B5" s="63"/>
      <c r="C5" s="62"/>
      <c r="D5" s="63"/>
      <c r="E5" s="62"/>
      <c r="F5" s="16" t="s">
        <v>996</v>
      </c>
    </row>
    <row r="6" spans="1:6" ht="30" customHeight="1" thickBot="1">
      <c r="A6" s="64" t="s">
        <v>997</v>
      </c>
      <c r="B6" s="21">
        <v>474100</v>
      </c>
      <c r="C6" s="65">
        <v>508926</v>
      </c>
      <c r="D6" s="21">
        <v>243585</v>
      </c>
      <c r="E6" s="65">
        <v>1226611</v>
      </c>
      <c r="F6" s="66">
        <v>100.4</v>
      </c>
    </row>
    <row r="7" spans="1:6" ht="19.5" customHeight="1" thickBot="1">
      <c r="A7" s="67" t="s">
        <v>998</v>
      </c>
      <c r="B7" s="46">
        <v>360961</v>
      </c>
      <c r="C7" s="68">
        <v>392105</v>
      </c>
      <c r="D7" s="46">
        <v>199525</v>
      </c>
      <c r="E7" s="68">
        <v>952591</v>
      </c>
      <c r="F7" s="69">
        <v>100.2</v>
      </c>
    </row>
    <row r="8" spans="1:6" ht="19.5" customHeight="1" thickBot="1">
      <c r="A8" s="67" t="s">
        <v>999</v>
      </c>
      <c r="B8" s="46">
        <v>130915</v>
      </c>
      <c r="C8" s="68">
        <v>137786</v>
      </c>
      <c r="D8" s="46">
        <v>84318</v>
      </c>
      <c r="E8" s="68">
        <v>353019</v>
      </c>
      <c r="F8" s="69">
        <v>102.3</v>
      </c>
    </row>
    <row r="9" spans="1:6" ht="19.5" customHeight="1" thickBot="1">
      <c r="A9" s="67" t="s">
        <v>1000</v>
      </c>
      <c r="B9" s="46">
        <v>13606</v>
      </c>
      <c r="C9" s="68">
        <v>13651</v>
      </c>
      <c r="D9" s="46">
        <v>8402</v>
      </c>
      <c r="E9" s="68">
        <v>35659</v>
      </c>
      <c r="F9" s="69">
        <v>103.6</v>
      </c>
    </row>
    <row r="10" spans="1:6" ht="19.5" customHeight="1" thickBot="1">
      <c r="A10" s="67" t="s">
        <v>1001</v>
      </c>
      <c r="B10" s="46">
        <v>49238</v>
      </c>
      <c r="C10" s="68">
        <v>49091</v>
      </c>
      <c r="D10" s="46">
        <v>31686</v>
      </c>
      <c r="E10" s="68">
        <v>130015</v>
      </c>
      <c r="F10" s="69">
        <v>101.2</v>
      </c>
    </row>
    <row r="11" spans="1:6" ht="19.5" customHeight="1" thickBot="1">
      <c r="A11" s="67" t="s">
        <v>1002</v>
      </c>
      <c r="B11" s="46">
        <v>12510</v>
      </c>
      <c r="C11" s="68">
        <v>12450</v>
      </c>
      <c r="D11" s="46">
        <v>8308</v>
      </c>
      <c r="E11" s="68">
        <v>33268</v>
      </c>
      <c r="F11" s="69">
        <v>103.4</v>
      </c>
    </row>
    <row r="12" spans="1:6" ht="19.5" customHeight="1" thickBot="1">
      <c r="A12" s="67" t="s">
        <v>1003</v>
      </c>
      <c r="B12" s="46">
        <v>14564</v>
      </c>
      <c r="C12" s="68">
        <v>14414</v>
      </c>
      <c r="D12" s="46">
        <v>8721</v>
      </c>
      <c r="E12" s="68">
        <v>37699</v>
      </c>
      <c r="F12" s="69">
        <v>102.3</v>
      </c>
    </row>
    <row r="13" spans="1:6" ht="19.5" customHeight="1" thickBot="1">
      <c r="A13" s="67" t="s">
        <v>1004</v>
      </c>
      <c r="B13" s="46">
        <v>14477</v>
      </c>
      <c r="C13" s="68">
        <v>15117</v>
      </c>
      <c r="D13" s="46">
        <v>9133</v>
      </c>
      <c r="E13" s="68">
        <v>38727</v>
      </c>
      <c r="F13" s="69">
        <v>101.4</v>
      </c>
    </row>
    <row r="14" spans="1:6" ht="19.5" customHeight="1" thickBot="1">
      <c r="A14" s="67" t="s">
        <v>1005</v>
      </c>
      <c r="B14" s="46">
        <v>38610</v>
      </c>
      <c r="C14" s="68">
        <v>39285</v>
      </c>
      <c r="D14" s="46">
        <v>21437</v>
      </c>
      <c r="E14" s="68">
        <v>99332</v>
      </c>
      <c r="F14" s="69">
        <v>100.9</v>
      </c>
    </row>
    <row r="15" spans="1:6" ht="19.5" customHeight="1" thickBot="1">
      <c r="A15" s="67" t="s">
        <v>1006</v>
      </c>
      <c r="B15" s="46">
        <v>88649</v>
      </c>
      <c r="C15" s="68">
        <v>91682</v>
      </c>
      <c r="D15" s="46">
        <v>58885</v>
      </c>
      <c r="E15" s="68">
        <v>239216</v>
      </c>
      <c r="F15" s="69">
        <v>100.9</v>
      </c>
    </row>
    <row r="16" spans="1:6" ht="19.5" customHeight="1" thickBot="1">
      <c r="A16" s="67" t="s">
        <v>1007</v>
      </c>
      <c r="B16" s="46">
        <v>93566</v>
      </c>
      <c r="C16" s="68">
        <v>98554</v>
      </c>
      <c r="D16" s="46">
        <v>54836</v>
      </c>
      <c r="E16" s="68">
        <v>246956</v>
      </c>
      <c r="F16" s="69">
        <v>102</v>
      </c>
    </row>
    <row r="17" spans="1:6" ht="19.5" customHeight="1" thickBot="1">
      <c r="A17" s="67" t="s">
        <v>1008</v>
      </c>
      <c r="B17" s="46">
        <v>71146</v>
      </c>
      <c r="C17" s="68">
        <v>82136</v>
      </c>
      <c r="D17" s="46">
        <v>30847</v>
      </c>
      <c r="E17" s="68">
        <v>184129</v>
      </c>
      <c r="F17" s="69">
        <v>96.6</v>
      </c>
    </row>
    <row r="18" spans="1:6" ht="19.5" customHeight="1" thickBot="1">
      <c r="A18" s="67" t="s">
        <v>1009</v>
      </c>
      <c r="B18" s="46">
        <v>100615</v>
      </c>
      <c r="C18" s="68">
        <v>106601</v>
      </c>
      <c r="D18" s="46">
        <v>53959</v>
      </c>
      <c r="E18" s="68">
        <v>261175</v>
      </c>
      <c r="F18" s="69">
        <v>101.6</v>
      </c>
    </row>
    <row r="19" spans="1:6" ht="19.5" customHeight="1" thickBot="1">
      <c r="A19" s="67" t="s">
        <v>1010</v>
      </c>
      <c r="B19" s="46">
        <v>27862</v>
      </c>
      <c r="C19" s="68">
        <v>30449</v>
      </c>
      <c r="D19" s="46">
        <v>16026</v>
      </c>
      <c r="E19" s="68">
        <v>74337</v>
      </c>
      <c r="F19" s="69">
        <v>102</v>
      </c>
    </row>
    <row r="20" spans="1:6" ht="19.5" customHeight="1" thickBot="1">
      <c r="A20" s="67" t="s">
        <v>1011</v>
      </c>
      <c r="B20" s="46">
        <v>19999</v>
      </c>
      <c r="C20" s="68">
        <v>20994</v>
      </c>
      <c r="D20" s="46">
        <v>13199</v>
      </c>
      <c r="E20" s="68">
        <v>54192</v>
      </c>
      <c r="F20" s="69">
        <v>101.9</v>
      </c>
    </row>
    <row r="21" spans="1:6" ht="19.5" customHeight="1" thickBot="1">
      <c r="A21" s="67" t="s">
        <v>1012</v>
      </c>
      <c r="B21" s="46">
        <v>5460</v>
      </c>
      <c r="C21" s="68">
        <v>5331</v>
      </c>
      <c r="D21" s="46">
        <v>4122</v>
      </c>
      <c r="E21" s="68">
        <v>14913</v>
      </c>
      <c r="F21" s="69">
        <v>101.7</v>
      </c>
    </row>
    <row r="22" spans="1:6" ht="19.5" customHeight="1" thickBot="1">
      <c r="A22" s="67" t="s">
        <v>1013</v>
      </c>
      <c r="B22" s="46">
        <v>168061</v>
      </c>
      <c r="C22" s="68">
        <v>176206</v>
      </c>
      <c r="D22" s="46">
        <v>110440</v>
      </c>
      <c r="E22" s="68">
        <v>454707</v>
      </c>
      <c r="F22" s="69">
        <v>101.6</v>
      </c>
    </row>
    <row r="23" spans="1:6" ht="19.5" customHeight="1" thickBot="1">
      <c r="A23" s="67" t="s">
        <v>1014</v>
      </c>
      <c r="B23" s="46">
        <v>75749</v>
      </c>
      <c r="C23" s="68">
        <v>77415</v>
      </c>
      <c r="D23" s="46">
        <v>41194</v>
      </c>
      <c r="E23" s="68">
        <v>194358</v>
      </c>
      <c r="F23" s="69">
        <v>103.3</v>
      </c>
    </row>
    <row r="24" spans="1:6" ht="19.5" customHeight="1" thickBot="1">
      <c r="A24" s="67" t="s">
        <v>1015</v>
      </c>
      <c r="B24" s="46">
        <v>209847</v>
      </c>
      <c r="C24" s="68">
        <v>215808</v>
      </c>
      <c r="D24" s="46">
        <v>127237</v>
      </c>
      <c r="E24" s="68">
        <v>552892</v>
      </c>
      <c r="F24" s="69">
        <v>102.3</v>
      </c>
    </row>
    <row r="25" spans="1:6" ht="19.5" customHeight="1" thickBot="1">
      <c r="A25" s="67" t="s">
        <v>1016</v>
      </c>
      <c r="B25" s="46">
        <v>84192</v>
      </c>
      <c r="C25" s="68">
        <v>87132</v>
      </c>
      <c r="D25" s="46">
        <v>57876</v>
      </c>
      <c r="E25" s="68">
        <v>229200</v>
      </c>
      <c r="F25" s="69">
        <v>100.9</v>
      </c>
    </row>
    <row r="26" spans="1:6" ht="19.5" customHeight="1" thickBot="1">
      <c r="A26" s="67" t="s">
        <v>1017</v>
      </c>
      <c r="B26" s="46">
        <v>118738</v>
      </c>
      <c r="C26" s="68">
        <v>133914</v>
      </c>
      <c r="D26" s="46">
        <v>58190</v>
      </c>
      <c r="E26" s="68">
        <v>310842</v>
      </c>
      <c r="F26" s="69">
        <v>100.8</v>
      </c>
    </row>
    <row r="27" spans="1:6" ht="19.5" customHeight="1" thickBot="1">
      <c r="A27" s="67" t="s">
        <v>1018</v>
      </c>
      <c r="B27" s="46">
        <v>229255</v>
      </c>
      <c r="C27" s="68">
        <v>253682</v>
      </c>
      <c r="D27" s="46">
        <v>138972</v>
      </c>
      <c r="E27" s="68">
        <v>621909</v>
      </c>
      <c r="F27" s="69">
        <v>99</v>
      </c>
    </row>
    <row r="28" spans="1:6" ht="19.5" customHeight="1" thickBot="1">
      <c r="A28" s="67" t="s">
        <v>1019</v>
      </c>
      <c r="B28" s="46">
        <v>106450</v>
      </c>
      <c r="C28" s="68">
        <v>111975</v>
      </c>
      <c r="D28" s="46">
        <v>64341</v>
      </c>
      <c r="E28" s="68">
        <v>282766</v>
      </c>
      <c r="F28" s="69">
        <v>103.8</v>
      </c>
    </row>
    <row r="29" spans="1:6" ht="19.5" customHeight="1" thickBot="1">
      <c r="A29" s="67" t="s">
        <v>1020</v>
      </c>
      <c r="B29" s="46">
        <v>62644</v>
      </c>
      <c r="C29" s="68">
        <v>68662</v>
      </c>
      <c r="D29" s="46">
        <v>36360</v>
      </c>
      <c r="E29" s="68">
        <v>167666</v>
      </c>
      <c r="F29" s="69">
        <v>100.9</v>
      </c>
    </row>
    <row r="30" spans="1:6" ht="19.5" customHeight="1" thickBot="1">
      <c r="A30" s="67" t="s">
        <v>1021</v>
      </c>
      <c r="B30" s="46">
        <v>142101</v>
      </c>
      <c r="C30" s="68">
        <v>160319</v>
      </c>
      <c r="D30" s="46">
        <v>83123</v>
      </c>
      <c r="E30" s="68">
        <v>385543</v>
      </c>
      <c r="F30" s="69">
        <v>94.3</v>
      </c>
    </row>
    <row r="31" spans="1:6" ht="21.75" customHeight="1" thickBot="1">
      <c r="A31" s="70" t="s">
        <v>1022</v>
      </c>
      <c r="B31" s="71">
        <v>26028</v>
      </c>
      <c r="C31" s="72">
        <v>27508</v>
      </c>
      <c r="D31" s="71">
        <v>16552</v>
      </c>
      <c r="E31" s="72">
        <v>70088</v>
      </c>
      <c r="F31" s="73">
        <v>104.4</v>
      </c>
    </row>
    <row r="32" spans="1:6" ht="21.75" customHeight="1" thickBot="1">
      <c r="A32" s="70" t="s">
        <v>1023</v>
      </c>
      <c r="B32" s="71">
        <v>2739343</v>
      </c>
      <c r="C32" s="72">
        <v>2931193</v>
      </c>
      <c r="D32" s="71">
        <v>1581274</v>
      </c>
      <c r="E32" s="72">
        <v>7251810</v>
      </c>
      <c r="F32" s="73">
        <v>100.6</v>
      </c>
    </row>
    <row r="33" spans="1:6" ht="21.75" customHeight="1" thickBot="1">
      <c r="A33" s="70" t="s">
        <v>1024</v>
      </c>
      <c r="B33" s="71">
        <v>7174</v>
      </c>
      <c r="C33" s="72">
        <v>5515</v>
      </c>
      <c r="D33" s="71">
        <v>3441</v>
      </c>
      <c r="E33" s="72">
        <v>16130</v>
      </c>
      <c r="F33" s="74" t="s">
        <v>1025</v>
      </c>
    </row>
    <row r="34" spans="1:6" ht="21.75" customHeight="1" thickBot="1">
      <c r="A34" s="70" t="s">
        <v>1026</v>
      </c>
      <c r="B34" s="71">
        <v>98</v>
      </c>
      <c r="C34" s="72">
        <v>40</v>
      </c>
      <c r="D34" s="71">
        <v>33</v>
      </c>
      <c r="E34" s="72">
        <v>171</v>
      </c>
      <c r="F34" s="74" t="s">
        <v>1025</v>
      </c>
    </row>
    <row r="35" spans="1:6" ht="30" customHeight="1" thickBot="1">
      <c r="A35" s="75" t="s">
        <v>964</v>
      </c>
      <c r="B35" s="51">
        <v>2746615</v>
      </c>
      <c r="C35" s="52">
        <v>2936748</v>
      </c>
      <c r="D35" s="51">
        <v>1584748</v>
      </c>
      <c r="E35" s="76">
        <v>7268111</v>
      </c>
      <c r="F35" s="51" t="s">
        <v>1025</v>
      </c>
    </row>
    <row r="36" spans="1:6" ht="19.5" customHeight="1">
      <c r="A36" s="28" t="s">
        <v>987</v>
      </c>
      <c r="B36" s="28"/>
      <c r="C36" s="28"/>
      <c r="D36" s="28"/>
      <c r="E36" s="28"/>
      <c r="F36" s="28"/>
    </row>
    <row r="37" spans="1:6" ht="12.75" customHeight="1">
      <c r="A37" s="31" t="s">
        <v>1027</v>
      </c>
      <c r="B37" s="31"/>
      <c r="C37" s="31"/>
      <c r="D37" s="31"/>
      <c r="E37" s="31"/>
      <c r="F37" s="31"/>
    </row>
    <row r="38" ht="12.75" customHeight="1">
      <c r="A38" s="31" t="s">
        <v>1028</v>
      </c>
    </row>
    <row r="39" ht="12" customHeight="1"/>
    <row r="40" ht="12" customHeight="1"/>
    <row r="41" ht="12" customHeight="1"/>
    <row r="42" ht="12" customHeight="1"/>
  </sheetData>
  <printOptions/>
  <pageMargins left="0.7874015748031497" right="0.7874015748031497" top="1.15" bottom="0.49" header="0.74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21">
      <selection activeCell="A27" sqref="A27"/>
    </sheetView>
  </sheetViews>
  <sheetFormatPr defaultColWidth="11.00390625" defaultRowHeight="12.75"/>
  <cols>
    <col min="1" max="1" width="13.875" style="7" customWidth="1"/>
    <col min="2" max="7" width="14.875" style="7" customWidth="1"/>
    <col min="8" max="8" width="11.375" style="7" customWidth="1"/>
    <col min="9" max="11" width="0" style="7" hidden="1" customWidth="1"/>
    <col min="12" max="16384" width="11.375" style="7" customWidth="1"/>
  </cols>
  <sheetData>
    <row r="1" s="1" customFormat="1" ht="13.5" customHeight="1">
      <c r="A1" s="1" t="s">
        <v>116</v>
      </c>
    </row>
    <row r="2" s="1" customFormat="1" ht="27.75" customHeight="1">
      <c r="A2" s="2" t="s">
        <v>121</v>
      </c>
    </row>
    <row r="3" spans="1:7" ht="27" customHeight="1">
      <c r="A3" s="35" t="s">
        <v>117</v>
      </c>
      <c r="B3" s="6" t="s">
        <v>1032</v>
      </c>
      <c r="C3" s="36" t="s">
        <v>972</v>
      </c>
      <c r="D3" s="6" t="s">
        <v>1033</v>
      </c>
      <c r="E3" s="36" t="s">
        <v>972</v>
      </c>
      <c r="F3" s="6" t="s">
        <v>964</v>
      </c>
      <c r="G3" s="36" t="s">
        <v>972</v>
      </c>
    </row>
    <row r="4" spans="1:7" ht="15" customHeight="1">
      <c r="A4" s="60"/>
      <c r="B4" s="12"/>
      <c r="C4" s="38" t="s">
        <v>973</v>
      </c>
      <c r="D4" s="12"/>
      <c r="E4" s="38" t="s">
        <v>973</v>
      </c>
      <c r="F4" s="12"/>
      <c r="G4" s="38" t="s">
        <v>973</v>
      </c>
    </row>
    <row r="5" spans="1:7" ht="15" customHeight="1">
      <c r="A5" s="60"/>
      <c r="B5" s="12"/>
      <c r="C5" s="38" t="s">
        <v>974</v>
      </c>
      <c r="D5" s="12"/>
      <c r="E5" s="38" t="s">
        <v>974</v>
      </c>
      <c r="F5" s="12"/>
      <c r="G5" s="38" t="s">
        <v>974</v>
      </c>
    </row>
    <row r="6" spans="1:7" ht="22.5" customHeight="1">
      <c r="A6" s="62"/>
      <c r="B6" s="16"/>
      <c r="C6" s="41" t="s">
        <v>986</v>
      </c>
      <c r="D6" s="16"/>
      <c r="E6" s="41" t="s">
        <v>986</v>
      </c>
      <c r="F6" s="16"/>
      <c r="G6" s="41" t="s">
        <v>986</v>
      </c>
    </row>
    <row r="7" spans="1:11" ht="30" customHeight="1" thickBot="1">
      <c r="A7" s="64" t="s">
        <v>118</v>
      </c>
      <c r="B7" s="21">
        <v>57.20586724096635</v>
      </c>
      <c r="C7" s="173">
        <f aca="true" t="shared" si="0" ref="C7:C23">(B7-I7)/I7*100</f>
        <v>6.018898946689731</v>
      </c>
      <c r="D7" s="21">
        <v>54.68825797808444</v>
      </c>
      <c r="E7" s="173">
        <f aca="true" t="shared" si="1" ref="E7:E23">(D7-J7)/J7*100</f>
        <v>1.3530460385533345</v>
      </c>
      <c r="F7" s="21">
        <v>55.97791763302427</v>
      </c>
      <c r="G7" s="82">
        <f aca="true" t="shared" si="2" ref="G7:G23">(F7-K7)/K7*100</f>
        <v>3.7431557113383453</v>
      </c>
      <c r="I7" s="174">
        <v>53.958178974987845</v>
      </c>
      <c r="J7" s="174">
        <v>53.958178974987845</v>
      </c>
      <c r="K7" s="174">
        <v>53.958178974987845</v>
      </c>
    </row>
    <row r="8" spans="1:11" ht="19.5" customHeight="1" thickBot="1">
      <c r="A8" s="67" t="s">
        <v>119</v>
      </c>
      <c r="B8" s="46">
        <v>62.2282216384408</v>
      </c>
      <c r="C8" s="175">
        <f t="shared" si="0"/>
        <v>4.129347269480264</v>
      </c>
      <c r="D8" s="46">
        <v>108.07651930099114</v>
      </c>
      <c r="E8" s="175">
        <f t="shared" si="1"/>
        <v>3.7137485641981285</v>
      </c>
      <c r="F8" s="46">
        <v>84.78985233077638</v>
      </c>
      <c r="G8" s="84">
        <f t="shared" si="2"/>
        <v>3.9943708064680163</v>
      </c>
      <c r="I8" s="174">
        <v>59.76050294197854</v>
      </c>
      <c r="J8" s="174">
        <v>104.20655004489832</v>
      </c>
      <c r="K8" s="174">
        <v>81.53311729590541</v>
      </c>
    </row>
    <row r="9" spans="1:11" ht="19.5" customHeight="1" thickBot="1">
      <c r="A9" s="67" t="s">
        <v>1046</v>
      </c>
      <c r="B9" s="46">
        <v>67.78993214025577</v>
      </c>
      <c r="C9" s="175">
        <f t="shared" si="0"/>
        <v>1.401879532684992</v>
      </c>
      <c r="D9" s="46">
        <v>148.74370644289573</v>
      </c>
      <c r="E9" s="175">
        <f t="shared" si="1"/>
        <v>3.8404986828670293</v>
      </c>
      <c r="F9" s="46">
        <v>108.27041768490038</v>
      </c>
      <c r="G9" s="84">
        <f t="shared" si="2"/>
        <v>3.114838896861434</v>
      </c>
      <c r="I9" s="174">
        <v>66.85273729902113</v>
      </c>
      <c r="J9" s="174">
        <v>143.24248085245128</v>
      </c>
      <c r="K9" s="174">
        <v>104.99984177175092</v>
      </c>
    </row>
    <row r="10" spans="1:11" ht="19.5" customHeight="1" thickBot="1">
      <c r="A10" s="67" t="s">
        <v>1047</v>
      </c>
      <c r="B10" s="46">
        <v>79.79894014826102</v>
      </c>
      <c r="C10" s="175">
        <f t="shared" si="0"/>
        <v>4.179540796920462</v>
      </c>
      <c r="D10" s="46">
        <v>159.22612787127144</v>
      </c>
      <c r="E10" s="175">
        <f t="shared" si="1"/>
        <v>4.422715001751117</v>
      </c>
      <c r="F10" s="46">
        <v>119.48336397899554</v>
      </c>
      <c r="G10" s="84">
        <f t="shared" si="2"/>
        <v>4.542353065132651</v>
      </c>
      <c r="I10" s="174">
        <v>76.59751572894231</v>
      </c>
      <c r="J10" s="174">
        <v>152.4822715714692</v>
      </c>
      <c r="K10" s="174">
        <v>114.29182572976356</v>
      </c>
    </row>
    <row r="11" spans="1:11" ht="19.5" customHeight="1" thickBot="1">
      <c r="A11" s="67" t="s">
        <v>1048</v>
      </c>
      <c r="B11" s="46">
        <v>93.0797491153619</v>
      </c>
      <c r="C11" s="175">
        <f t="shared" si="0"/>
        <v>5.077675009306843</v>
      </c>
      <c r="D11" s="46">
        <v>147.5555627117649</v>
      </c>
      <c r="E11" s="175">
        <f t="shared" si="1"/>
        <v>5.339223124678916</v>
      </c>
      <c r="F11" s="46">
        <v>120.00042719202825</v>
      </c>
      <c r="G11" s="84">
        <f t="shared" si="2"/>
        <v>5.2652390131044555</v>
      </c>
      <c r="I11" s="174">
        <v>88.58185062347233</v>
      </c>
      <c r="J11" s="174">
        <v>140.07656249478788</v>
      </c>
      <c r="K11" s="174">
        <v>113.99815201777048</v>
      </c>
    </row>
    <row r="12" spans="1:11" ht="19.5" customHeight="1" thickBot="1">
      <c r="A12" s="67" t="s">
        <v>1049</v>
      </c>
      <c r="B12" s="46">
        <v>108.62061292567417</v>
      </c>
      <c r="C12" s="175">
        <f t="shared" si="0"/>
        <v>4.505856537224817</v>
      </c>
      <c r="D12" s="46">
        <v>151.35542059507927</v>
      </c>
      <c r="E12" s="175">
        <f t="shared" si="1"/>
        <v>4.298046917005078</v>
      </c>
      <c r="F12" s="46">
        <v>129.6250070953335</v>
      </c>
      <c r="G12" s="84">
        <f t="shared" si="2"/>
        <v>4.407412951093841</v>
      </c>
      <c r="I12" s="174">
        <v>103.93734525967325</v>
      </c>
      <c r="J12" s="174">
        <v>145.11817341653577</v>
      </c>
      <c r="K12" s="174">
        <v>124.15306866769316</v>
      </c>
    </row>
    <row r="13" spans="1:11" ht="19.5" customHeight="1" thickBot="1">
      <c r="A13" s="67" t="s">
        <v>1050</v>
      </c>
      <c r="B13" s="46">
        <v>130.39301258698893</v>
      </c>
      <c r="C13" s="175">
        <f t="shared" si="0"/>
        <v>4.909631100590431</v>
      </c>
      <c r="D13" s="46">
        <v>176.14604539734452</v>
      </c>
      <c r="E13" s="175">
        <f t="shared" si="1"/>
        <v>6.116539127306889</v>
      </c>
      <c r="F13" s="46">
        <v>153.12136544187015</v>
      </c>
      <c r="G13" s="84">
        <f t="shared" si="2"/>
        <v>5.5977444402242424</v>
      </c>
      <c r="I13" s="174">
        <v>124.29079315126395</v>
      </c>
      <c r="J13" s="174">
        <v>165.9930175314368</v>
      </c>
      <c r="K13" s="174">
        <v>145.00439024864554</v>
      </c>
    </row>
    <row r="14" spans="1:11" ht="19.5" customHeight="1" thickBot="1">
      <c r="A14" s="67" t="s">
        <v>1051</v>
      </c>
      <c r="B14" s="46">
        <v>165.8410452452899</v>
      </c>
      <c r="C14" s="175">
        <f t="shared" si="0"/>
        <v>5.905137767880591</v>
      </c>
      <c r="D14" s="46">
        <v>212.9576854449872</v>
      </c>
      <c r="E14" s="175">
        <f t="shared" si="1"/>
        <v>6.574830918287504</v>
      </c>
      <c r="F14" s="46">
        <v>189.24906183583553</v>
      </c>
      <c r="G14" s="84">
        <f t="shared" si="2"/>
        <v>6.296609390190006</v>
      </c>
      <c r="I14" s="174">
        <v>156.59395638460418</v>
      </c>
      <c r="J14" s="174">
        <v>199.8198670455926</v>
      </c>
      <c r="K14" s="174">
        <v>178.03866268315903</v>
      </c>
    </row>
    <row r="15" spans="1:11" ht="19.5" customHeight="1" thickBot="1">
      <c r="A15" s="67" t="s">
        <v>1052</v>
      </c>
      <c r="B15" s="46">
        <v>212.58346647329674</v>
      </c>
      <c r="C15" s="175">
        <f t="shared" si="0"/>
        <v>6.672261464986516</v>
      </c>
      <c r="D15" s="46">
        <v>243.40604919737595</v>
      </c>
      <c r="E15" s="175">
        <f t="shared" si="1"/>
        <v>5.9164429851523925</v>
      </c>
      <c r="F15" s="46">
        <v>228.09847998236748</v>
      </c>
      <c r="G15" s="84">
        <f t="shared" si="2"/>
        <v>6.242536292937693</v>
      </c>
      <c r="I15" s="174">
        <v>199.28654699335675</v>
      </c>
      <c r="J15" s="174">
        <v>229.80950109087138</v>
      </c>
      <c r="K15" s="174">
        <v>214.69600401240606</v>
      </c>
    </row>
    <row r="16" spans="1:11" ht="19.5" customHeight="1" thickBot="1">
      <c r="A16" s="67" t="s">
        <v>1053</v>
      </c>
      <c r="B16" s="46">
        <v>267.83802198775595</v>
      </c>
      <c r="C16" s="175">
        <f t="shared" si="0"/>
        <v>4.807807172493792</v>
      </c>
      <c r="D16" s="46">
        <v>275.9213557557131</v>
      </c>
      <c r="E16" s="175">
        <f t="shared" si="1"/>
        <v>6.099235409314747</v>
      </c>
      <c r="F16" s="46">
        <v>272.02927054223215</v>
      </c>
      <c r="G16" s="84">
        <f t="shared" si="2"/>
        <v>5.482364366637153</v>
      </c>
      <c r="I16" s="174">
        <v>255.5515941164052</v>
      </c>
      <c r="J16" s="174">
        <v>260.0597023072319</v>
      </c>
      <c r="K16" s="174">
        <v>257.89075944174783</v>
      </c>
    </row>
    <row r="17" spans="1:11" ht="19.5" customHeight="1" thickBot="1">
      <c r="A17" s="67" t="s">
        <v>1055</v>
      </c>
      <c r="B17" s="46">
        <v>340.62407765067104</v>
      </c>
      <c r="C17" s="175">
        <f t="shared" si="0"/>
        <v>5.8553988402157415</v>
      </c>
      <c r="D17" s="46">
        <v>324.83191943000054</v>
      </c>
      <c r="E17" s="175">
        <f t="shared" si="1"/>
        <v>6.0491812841858925</v>
      </c>
      <c r="F17" s="46">
        <v>332.0773731855833</v>
      </c>
      <c r="G17" s="84">
        <f t="shared" si="2"/>
        <v>5.975968091743111</v>
      </c>
      <c r="I17" s="174">
        <v>321.7824328117914</v>
      </c>
      <c r="J17" s="174">
        <v>306.30309022332796</v>
      </c>
      <c r="K17" s="174">
        <v>313.35158259474906</v>
      </c>
    </row>
    <row r="18" spans="1:11" ht="19.5" customHeight="1" thickBot="1">
      <c r="A18" s="67" t="s">
        <v>1056</v>
      </c>
      <c r="B18" s="46">
        <v>410.69672745605186</v>
      </c>
      <c r="C18" s="175">
        <f t="shared" si="0"/>
        <v>5.0274383668339775</v>
      </c>
      <c r="D18" s="46">
        <v>391.8900305906345</v>
      </c>
      <c r="E18" s="175">
        <f t="shared" si="1"/>
        <v>5.3514289699562125</v>
      </c>
      <c r="F18" s="46">
        <v>399.9224366487794</v>
      </c>
      <c r="G18" s="84">
        <f t="shared" si="2"/>
        <v>5.223916493341025</v>
      </c>
      <c r="I18" s="174">
        <v>391.0375553687154</v>
      </c>
      <c r="J18" s="174">
        <v>371.98359283991533</v>
      </c>
      <c r="K18" s="174">
        <v>380.0680016259308</v>
      </c>
    </row>
    <row r="19" spans="1:11" ht="19.5" customHeight="1" thickBot="1">
      <c r="A19" s="67" t="s">
        <v>1057</v>
      </c>
      <c r="B19" s="46">
        <v>494.25765375698893</v>
      </c>
      <c r="C19" s="175">
        <f t="shared" si="0"/>
        <v>6.236258657656761</v>
      </c>
      <c r="D19" s="46">
        <v>492.5636387576331</v>
      </c>
      <c r="E19" s="175">
        <f t="shared" si="1"/>
        <v>5.191256170374987</v>
      </c>
      <c r="F19" s="46">
        <v>493.2345958800318</v>
      </c>
      <c r="G19" s="84">
        <f t="shared" si="2"/>
        <v>5.604735352067833</v>
      </c>
      <c r="I19" s="174">
        <v>465.24384424127715</v>
      </c>
      <c r="J19" s="174">
        <v>468.2553062773993</v>
      </c>
      <c r="K19" s="174">
        <v>467.05727185023795</v>
      </c>
    </row>
    <row r="20" spans="1:11" ht="19.5" customHeight="1" thickBot="1">
      <c r="A20" s="67" t="s">
        <v>1058</v>
      </c>
      <c r="B20" s="46">
        <v>572.5933063084866</v>
      </c>
      <c r="C20" s="175">
        <f t="shared" si="0"/>
        <v>4.5571286488717115</v>
      </c>
      <c r="D20" s="46">
        <v>634.571442190432</v>
      </c>
      <c r="E20" s="175">
        <f t="shared" si="1"/>
        <v>4.784010790625401</v>
      </c>
      <c r="F20" s="46">
        <v>612.2815923338967</v>
      </c>
      <c r="G20" s="84">
        <f t="shared" si="2"/>
        <v>4.684221623265054</v>
      </c>
      <c r="I20" s="174">
        <v>547.6367931175638</v>
      </c>
      <c r="J20" s="174">
        <v>605.5994969102715</v>
      </c>
      <c r="K20" s="174">
        <v>584.8843147894439</v>
      </c>
    </row>
    <row r="21" spans="1:11" ht="19.5" customHeight="1" thickBot="1">
      <c r="A21" s="67" t="s">
        <v>1059</v>
      </c>
      <c r="B21" s="46">
        <v>698.8125461118489</v>
      </c>
      <c r="C21" s="175">
        <f t="shared" si="0"/>
        <v>5.469425942306561</v>
      </c>
      <c r="D21" s="46">
        <v>840.6104181279093</v>
      </c>
      <c r="E21" s="175">
        <f t="shared" si="1"/>
        <v>2.97532375350071</v>
      </c>
      <c r="F21" s="46">
        <v>797.8248358192342</v>
      </c>
      <c r="G21" s="84">
        <f t="shared" si="2"/>
        <v>3.5203968719608776</v>
      </c>
      <c r="I21" s="174">
        <v>662.5735751080226</v>
      </c>
      <c r="J21" s="174">
        <v>816.3221901007446</v>
      </c>
      <c r="K21" s="174">
        <v>770.693370511343</v>
      </c>
    </row>
    <row r="22" spans="1:11" ht="19.5" customHeight="1" thickBot="1">
      <c r="A22" s="67" t="s">
        <v>120</v>
      </c>
      <c r="B22" s="46">
        <v>903.5724836180042</v>
      </c>
      <c r="C22" s="175">
        <f t="shared" si="0"/>
        <v>0.7334321121007888</v>
      </c>
      <c r="D22" s="46">
        <v>1176.5961946322884</v>
      </c>
      <c r="E22" s="175">
        <f t="shared" si="1"/>
        <v>3.048511491531589</v>
      </c>
      <c r="F22" s="46">
        <v>1111.971049040548</v>
      </c>
      <c r="G22" s="84">
        <f t="shared" si="2"/>
        <v>2.52956872833372</v>
      </c>
      <c r="I22" s="174">
        <v>896.9936441880261</v>
      </c>
      <c r="J22" s="174">
        <v>1141.788636829538</v>
      </c>
      <c r="K22" s="174">
        <v>1084.5369417156812</v>
      </c>
    </row>
    <row r="23" spans="1:11" ht="30" customHeight="1" thickBot="1">
      <c r="A23" s="75" t="s">
        <v>964</v>
      </c>
      <c r="B23" s="51">
        <v>146.9501429191932</v>
      </c>
      <c r="C23" s="176">
        <f t="shared" si="0"/>
        <v>5.8044469884149406</v>
      </c>
      <c r="D23" s="51">
        <v>206.8201965793513</v>
      </c>
      <c r="E23" s="114">
        <f t="shared" si="1"/>
        <v>5.708063356239567</v>
      </c>
      <c r="F23" s="110">
        <v>177.5039992842436</v>
      </c>
      <c r="G23" s="114">
        <f t="shared" si="2"/>
        <v>5.668122663423188</v>
      </c>
      <c r="I23" s="174">
        <v>138.888437208394</v>
      </c>
      <c r="J23" s="174">
        <v>195.65224261309243</v>
      </c>
      <c r="K23" s="174">
        <v>167.98254271028728</v>
      </c>
    </row>
    <row r="24" spans="1:7" ht="19.5" customHeight="1">
      <c r="A24" s="28" t="s">
        <v>78</v>
      </c>
      <c r="B24" s="28"/>
      <c r="C24" s="28"/>
      <c r="D24" s="28"/>
      <c r="E24" s="28"/>
      <c r="F24" s="28"/>
      <c r="G24" s="28"/>
    </row>
    <row r="25" spans="1:7" ht="30" customHeight="1">
      <c r="A25" s="177" t="s">
        <v>114</v>
      </c>
      <c r="B25" s="31"/>
      <c r="C25" s="31"/>
      <c r="D25" s="31"/>
      <c r="E25" s="31"/>
      <c r="F25" s="31"/>
      <c r="G25" s="31"/>
    </row>
    <row r="26" spans="1:7" ht="18" customHeight="1">
      <c r="A26" s="152"/>
      <c r="B26" s="31"/>
      <c r="C26" s="31"/>
      <c r="D26" s="31"/>
      <c r="E26" s="31"/>
      <c r="F26" s="31"/>
      <c r="G26" s="31"/>
    </row>
    <row r="27" ht="18" customHeight="1">
      <c r="A27" s="178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printOptions/>
  <pageMargins left="0.7874015748031497" right="0.7874015748031497" top="1.43" bottom="0.49" header="0.91" footer="0.4921259845"/>
  <pageSetup orientation="portrait" paperSize="9" scale="80" r:id="rId1"/>
  <headerFooter alignWithMargins="0">
    <oddHeader>&amp;L&amp;"Arial,Bold"&amp;14Risikoausgleich in der OKP</oddHeader>
    <oddFooter>&amp;L&amp;"Arial,Regular"Statistik über die Krankenversicherung 2000, Bundesamt für Sozialversicherung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7" width="14.875" style="7" customWidth="1"/>
    <col min="8" max="8" width="11.375" style="7" customWidth="1"/>
    <col min="9" max="9" width="15.125" style="7" hidden="1" customWidth="1"/>
    <col min="10" max="16384" width="11.375" style="7" customWidth="1"/>
  </cols>
  <sheetData>
    <row r="1" s="1" customFormat="1" ht="13.5" customHeight="1">
      <c r="A1" s="1" t="s">
        <v>122</v>
      </c>
    </row>
    <row r="2" s="1" customFormat="1" ht="27.75" customHeight="1">
      <c r="A2" s="2" t="s">
        <v>123</v>
      </c>
    </row>
    <row r="3" spans="1:7" ht="27" customHeight="1">
      <c r="A3" s="35" t="s">
        <v>992</v>
      </c>
      <c r="B3" s="6" t="s">
        <v>993</v>
      </c>
      <c r="C3" s="36" t="s">
        <v>977</v>
      </c>
      <c r="D3" s="6" t="s">
        <v>978</v>
      </c>
      <c r="E3" s="36" t="s">
        <v>964</v>
      </c>
      <c r="F3" s="6" t="s">
        <v>964</v>
      </c>
      <c r="G3" s="36" t="s">
        <v>972</v>
      </c>
    </row>
    <row r="4" spans="1:7" ht="15" customHeight="1">
      <c r="A4" s="60"/>
      <c r="B4" s="12"/>
      <c r="C4" s="60"/>
      <c r="D4" s="61"/>
      <c r="E4" s="38" t="s">
        <v>103</v>
      </c>
      <c r="F4" s="12" t="s">
        <v>104</v>
      </c>
      <c r="G4" s="38" t="s">
        <v>973</v>
      </c>
    </row>
    <row r="5" spans="1:7" ht="15" customHeight="1">
      <c r="A5" s="60"/>
      <c r="B5" s="12"/>
      <c r="C5" s="60"/>
      <c r="D5" s="61"/>
      <c r="E5" s="38" t="s">
        <v>105</v>
      </c>
      <c r="F5" s="12" t="s">
        <v>979</v>
      </c>
      <c r="G5" s="38" t="s">
        <v>974</v>
      </c>
    </row>
    <row r="6" spans="1:7" ht="24" customHeight="1">
      <c r="A6" s="62"/>
      <c r="B6" s="63"/>
      <c r="C6" s="62"/>
      <c r="D6" s="63"/>
      <c r="E6" s="41"/>
      <c r="F6" s="16"/>
      <c r="G6" s="41" t="s">
        <v>106</v>
      </c>
    </row>
    <row r="7" spans="1:9" ht="30" customHeight="1" thickBot="1">
      <c r="A7" s="64" t="s">
        <v>997</v>
      </c>
      <c r="B7" s="21">
        <v>149304412</v>
      </c>
      <c r="C7" s="65">
        <v>808677968</v>
      </c>
      <c r="D7" s="21">
        <v>1285641007</v>
      </c>
      <c r="E7" s="65">
        <f aca="true" t="shared" si="0" ref="E7:E32">C7+D7</f>
        <v>2094318975</v>
      </c>
      <c r="F7" s="21">
        <f aca="true" t="shared" si="1" ref="F7:F32">B7+E7</f>
        <v>2243623387</v>
      </c>
      <c r="G7" s="82">
        <f aca="true" t="shared" si="2" ref="G7:G33">(F7-I7)/I7*100</f>
        <v>4.062473019774129</v>
      </c>
      <c r="I7" s="22">
        <v>2156035045</v>
      </c>
    </row>
    <row r="8" spans="1:9" ht="19.5" customHeight="1" thickBot="1">
      <c r="A8" s="67" t="s">
        <v>998</v>
      </c>
      <c r="B8" s="46">
        <v>106537019</v>
      </c>
      <c r="C8" s="68">
        <v>622497349</v>
      </c>
      <c r="D8" s="46">
        <v>970593386</v>
      </c>
      <c r="E8" s="68">
        <f t="shared" si="0"/>
        <v>1593090735</v>
      </c>
      <c r="F8" s="46">
        <f t="shared" si="1"/>
        <v>1699627754</v>
      </c>
      <c r="G8" s="84">
        <f t="shared" si="2"/>
        <v>8.676306451447854</v>
      </c>
      <c r="I8" s="22">
        <v>1563935884</v>
      </c>
    </row>
    <row r="9" spans="1:9" ht="19.5" customHeight="1" thickBot="1">
      <c r="A9" s="67" t="s">
        <v>999</v>
      </c>
      <c r="B9" s="46">
        <v>38452939</v>
      </c>
      <c r="C9" s="68">
        <v>184900871</v>
      </c>
      <c r="D9" s="46">
        <v>278486795</v>
      </c>
      <c r="E9" s="68">
        <f t="shared" si="0"/>
        <v>463387666</v>
      </c>
      <c r="F9" s="46">
        <f t="shared" si="1"/>
        <v>501840605</v>
      </c>
      <c r="G9" s="84">
        <f t="shared" si="2"/>
        <v>8.014614929728758</v>
      </c>
      <c r="I9" s="22">
        <v>464604355</v>
      </c>
    </row>
    <row r="10" spans="1:9" ht="19.5" customHeight="1" thickBot="1">
      <c r="A10" s="67" t="s">
        <v>1000</v>
      </c>
      <c r="B10" s="46">
        <v>4001660</v>
      </c>
      <c r="C10" s="68">
        <v>19778757</v>
      </c>
      <c r="D10" s="46">
        <v>26100775</v>
      </c>
      <c r="E10" s="68">
        <f t="shared" si="0"/>
        <v>45879532</v>
      </c>
      <c r="F10" s="46">
        <f t="shared" si="1"/>
        <v>49881192</v>
      </c>
      <c r="G10" s="84">
        <f t="shared" si="2"/>
        <v>8.669371208685847</v>
      </c>
      <c r="I10" s="22">
        <v>45901795</v>
      </c>
    </row>
    <row r="11" spans="1:9" ht="19.5" customHeight="1" thickBot="1">
      <c r="A11" s="67" t="s">
        <v>1001</v>
      </c>
      <c r="B11" s="46">
        <v>16567005</v>
      </c>
      <c r="C11" s="68">
        <v>68139387</v>
      </c>
      <c r="D11" s="46">
        <v>97055476</v>
      </c>
      <c r="E11" s="68">
        <f t="shared" si="0"/>
        <v>165194863</v>
      </c>
      <c r="F11" s="46">
        <f t="shared" si="1"/>
        <v>181761868</v>
      </c>
      <c r="G11" s="84">
        <f t="shared" si="2"/>
        <v>5.953126482809725</v>
      </c>
      <c r="I11" s="22">
        <v>171549320</v>
      </c>
    </row>
    <row r="12" spans="1:9" ht="19.5" customHeight="1" thickBot="1">
      <c r="A12" s="67" t="s">
        <v>1002</v>
      </c>
      <c r="B12" s="46">
        <v>4044657</v>
      </c>
      <c r="C12" s="68">
        <v>16057584</v>
      </c>
      <c r="D12" s="46">
        <v>25111139</v>
      </c>
      <c r="E12" s="68">
        <f t="shared" si="0"/>
        <v>41168723</v>
      </c>
      <c r="F12" s="46">
        <f t="shared" si="1"/>
        <v>45213380</v>
      </c>
      <c r="G12" s="84">
        <f t="shared" si="2"/>
        <v>8.256784476567773</v>
      </c>
      <c r="I12" s="22">
        <v>41764939</v>
      </c>
    </row>
    <row r="13" spans="1:9" ht="19.5" customHeight="1" thickBot="1">
      <c r="A13" s="67" t="s">
        <v>1003</v>
      </c>
      <c r="B13" s="46">
        <v>4144725</v>
      </c>
      <c r="C13" s="68">
        <v>18389766</v>
      </c>
      <c r="D13" s="46">
        <v>26919697</v>
      </c>
      <c r="E13" s="68">
        <f t="shared" si="0"/>
        <v>45309463</v>
      </c>
      <c r="F13" s="46">
        <f t="shared" si="1"/>
        <v>49454188</v>
      </c>
      <c r="G13" s="84">
        <f t="shared" si="2"/>
        <v>11.575532856087694</v>
      </c>
      <c r="I13" s="22">
        <v>44323506</v>
      </c>
    </row>
    <row r="14" spans="1:9" ht="19.5" customHeight="1" thickBot="1">
      <c r="A14" s="67" t="s">
        <v>1004</v>
      </c>
      <c r="B14" s="46">
        <v>5341874</v>
      </c>
      <c r="C14" s="68">
        <v>21995950</v>
      </c>
      <c r="D14" s="46">
        <v>31873561</v>
      </c>
      <c r="E14" s="68">
        <f t="shared" si="0"/>
        <v>53869511</v>
      </c>
      <c r="F14" s="46">
        <f t="shared" si="1"/>
        <v>59211385</v>
      </c>
      <c r="G14" s="84">
        <f t="shared" si="2"/>
        <v>5.872337076190217</v>
      </c>
      <c r="I14" s="22">
        <v>55927154</v>
      </c>
    </row>
    <row r="15" spans="1:9" ht="19.5" customHeight="1" thickBot="1">
      <c r="A15" s="67" t="s">
        <v>1005</v>
      </c>
      <c r="B15" s="46">
        <v>10749073</v>
      </c>
      <c r="C15" s="68">
        <v>48518467</v>
      </c>
      <c r="D15" s="46">
        <v>79355963</v>
      </c>
      <c r="E15" s="68">
        <f t="shared" si="0"/>
        <v>127874430</v>
      </c>
      <c r="F15" s="46">
        <f t="shared" si="1"/>
        <v>138623503</v>
      </c>
      <c r="G15" s="84">
        <f t="shared" si="2"/>
        <v>7.649966876067818</v>
      </c>
      <c r="I15" s="22">
        <v>128772453</v>
      </c>
    </row>
    <row r="16" spans="1:9" ht="19.5" customHeight="1" thickBot="1">
      <c r="A16" s="67" t="s">
        <v>1006</v>
      </c>
      <c r="B16" s="46">
        <v>32287297</v>
      </c>
      <c r="C16" s="68">
        <v>148806606</v>
      </c>
      <c r="D16" s="46">
        <v>220334806</v>
      </c>
      <c r="E16" s="68">
        <f t="shared" si="0"/>
        <v>369141412</v>
      </c>
      <c r="F16" s="46">
        <f t="shared" si="1"/>
        <v>401428709</v>
      </c>
      <c r="G16" s="84">
        <f t="shared" si="2"/>
        <v>2.6015783109211905</v>
      </c>
      <c r="I16" s="22">
        <v>391250033</v>
      </c>
    </row>
    <row r="17" spans="1:9" ht="19.5" customHeight="1" thickBot="1">
      <c r="A17" s="67" t="s">
        <v>1007</v>
      </c>
      <c r="B17" s="46">
        <v>28172351</v>
      </c>
      <c r="C17" s="68">
        <v>154998454</v>
      </c>
      <c r="D17" s="46">
        <v>230011522</v>
      </c>
      <c r="E17" s="68">
        <f t="shared" si="0"/>
        <v>385009976</v>
      </c>
      <c r="F17" s="46">
        <f t="shared" si="1"/>
        <v>413182327</v>
      </c>
      <c r="G17" s="84">
        <f t="shared" si="2"/>
        <v>4.94936652118518</v>
      </c>
      <c r="I17" s="22">
        <v>393696828</v>
      </c>
    </row>
    <row r="18" spans="1:9" ht="19.5" customHeight="1" thickBot="1">
      <c r="A18" s="67" t="s">
        <v>1008</v>
      </c>
      <c r="B18" s="46">
        <v>22369437</v>
      </c>
      <c r="C18" s="68">
        <v>174262032</v>
      </c>
      <c r="D18" s="46">
        <v>295301722</v>
      </c>
      <c r="E18" s="68">
        <f t="shared" si="0"/>
        <v>469563754</v>
      </c>
      <c r="F18" s="46">
        <f t="shared" si="1"/>
        <v>491933191</v>
      </c>
      <c r="G18" s="84">
        <f t="shared" si="2"/>
        <v>3.8884206024406356</v>
      </c>
      <c r="I18" s="22">
        <v>473520714</v>
      </c>
    </row>
    <row r="19" spans="1:9" ht="19.5" customHeight="1" thickBot="1">
      <c r="A19" s="67" t="s">
        <v>1009</v>
      </c>
      <c r="B19" s="46">
        <v>35377584</v>
      </c>
      <c r="C19" s="68">
        <v>186632592</v>
      </c>
      <c r="D19" s="46">
        <v>276446746</v>
      </c>
      <c r="E19" s="68">
        <f t="shared" si="0"/>
        <v>463079338</v>
      </c>
      <c r="F19" s="46">
        <f t="shared" si="1"/>
        <v>498456922</v>
      </c>
      <c r="G19" s="84">
        <f t="shared" si="2"/>
        <v>6.106341881704501</v>
      </c>
      <c r="I19" s="22">
        <v>469771093</v>
      </c>
    </row>
    <row r="20" spans="1:9" ht="19.5" customHeight="1" thickBot="1">
      <c r="A20" s="67" t="s">
        <v>1010</v>
      </c>
      <c r="B20" s="46">
        <v>7396207</v>
      </c>
      <c r="C20" s="68">
        <v>48802870</v>
      </c>
      <c r="D20" s="46">
        <v>77246209</v>
      </c>
      <c r="E20" s="68">
        <f t="shared" si="0"/>
        <v>126049079</v>
      </c>
      <c r="F20" s="46">
        <f t="shared" si="1"/>
        <v>133445286</v>
      </c>
      <c r="G20" s="84">
        <f t="shared" si="2"/>
        <v>4.503174631975879</v>
      </c>
      <c r="I20" s="22">
        <v>127694959</v>
      </c>
    </row>
    <row r="21" spans="1:9" ht="19.5" customHeight="1" thickBot="1">
      <c r="A21" s="67" t="s">
        <v>1011</v>
      </c>
      <c r="B21" s="46">
        <v>6191947</v>
      </c>
      <c r="C21" s="68">
        <v>27464059</v>
      </c>
      <c r="D21" s="46">
        <v>39085056</v>
      </c>
      <c r="E21" s="68">
        <f t="shared" si="0"/>
        <v>66549115</v>
      </c>
      <c r="F21" s="46">
        <f t="shared" si="1"/>
        <v>72741062</v>
      </c>
      <c r="G21" s="84">
        <f t="shared" si="2"/>
        <v>4.67981597113792</v>
      </c>
      <c r="I21" s="22">
        <v>69489100</v>
      </c>
    </row>
    <row r="22" spans="1:9" ht="19.5" customHeight="1" thickBot="1">
      <c r="A22" s="67" t="s">
        <v>1012</v>
      </c>
      <c r="B22" s="46">
        <v>1555231</v>
      </c>
      <c r="C22" s="68">
        <v>6558986</v>
      </c>
      <c r="D22" s="46">
        <v>9483586</v>
      </c>
      <c r="E22" s="68">
        <f t="shared" si="0"/>
        <v>16042572</v>
      </c>
      <c r="F22" s="46">
        <f t="shared" si="1"/>
        <v>17597803</v>
      </c>
      <c r="G22" s="84">
        <f t="shared" si="2"/>
        <v>5.29631179354033</v>
      </c>
      <c r="I22" s="22">
        <v>16712649</v>
      </c>
    </row>
    <row r="23" spans="1:9" ht="19.5" customHeight="1" thickBot="1">
      <c r="A23" s="67" t="s">
        <v>1013</v>
      </c>
      <c r="B23" s="46">
        <v>55655129</v>
      </c>
      <c r="C23" s="68">
        <v>237550183</v>
      </c>
      <c r="D23" s="46">
        <v>345970945</v>
      </c>
      <c r="E23" s="68">
        <f t="shared" si="0"/>
        <v>583521128</v>
      </c>
      <c r="F23" s="46">
        <f t="shared" si="1"/>
        <v>639176257</v>
      </c>
      <c r="G23" s="84">
        <f t="shared" si="2"/>
        <v>3.7870223984903375</v>
      </c>
      <c r="I23" s="22">
        <v>615853738</v>
      </c>
    </row>
    <row r="24" spans="1:9" ht="19.5" customHeight="1" thickBot="1">
      <c r="A24" s="67" t="s">
        <v>1014</v>
      </c>
      <c r="B24" s="46">
        <v>20425144</v>
      </c>
      <c r="C24" s="68">
        <v>110499062</v>
      </c>
      <c r="D24" s="46">
        <v>158856822</v>
      </c>
      <c r="E24" s="68">
        <f t="shared" si="0"/>
        <v>269355884</v>
      </c>
      <c r="F24" s="46">
        <f t="shared" si="1"/>
        <v>289781028</v>
      </c>
      <c r="G24" s="84">
        <f t="shared" si="2"/>
        <v>9.479134370316961</v>
      </c>
      <c r="I24" s="22">
        <v>264690646</v>
      </c>
    </row>
    <row r="25" spans="1:9" ht="19.5" customHeight="1" thickBot="1">
      <c r="A25" s="67" t="s">
        <v>1015</v>
      </c>
      <c r="B25" s="46">
        <v>64890387</v>
      </c>
      <c r="C25" s="68">
        <v>325108783</v>
      </c>
      <c r="D25" s="46">
        <v>481779417</v>
      </c>
      <c r="E25" s="68">
        <f t="shared" si="0"/>
        <v>806888200</v>
      </c>
      <c r="F25" s="46">
        <f t="shared" si="1"/>
        <v>871778587</v>
      </c>
      <c r="G25" s="84">
        <f t="shared" si="2"/>
        <v>6.415345523446694</v>
      </c>
      <c r="I25" s="22">
        <v>819222625</v>
      </c>
    </row>
    <row r="26" spans="1:9" ht="19.5" customHeight="1" thickBot="1">
      <c r="A26" s="67" t="s">
        <v>1016</v>
      </c>
      <c r="B26" s="46">
        <v>30126974</v>
      </c>
      <c r="C26" s="68">
        <v>138078737</v>
      </c>
      <c r="D26" s="46">
        <v>197534265</v>
      </c>
      <c r="E26" s="68">
        <f t="shared" si="0"/>
        <v>335613002</v>
      </c>
      <c r="F26" s="46">
        <f t="shared" si="1"/>
        <v>365739976</v>
      </c>
      <c r="G26" s="84">
        <f t="shared" si="2"/>
        <v>6.117502356511437</v>
      </c>
      <c r="I26" s="22">
        <v>344655658</v>
      </c>
    </row>
    <row r="27" spans="1:9" ht="19.5" customHeight="1" thickBot="1">
      <c r="A27" s="67" t="s">
        <v>1017</v>
      </c>
      <c r="B27" s="46">
        <v>38502594</v>
      </c>
      <c r="C27" s="68">
        <v>251948009</v>
      </c>
      <c r="D27" s="46">
        <v>383419028</v>
      </c>
      <c r="E27" s="68">
        <f t="shared" si="0"/>
        <v>635367037</v>
      </c>
      <c r="F27" s="46">
        <f t="shared" si="1"/>
        <v>673869631</v>
      </c>
      <c r="G27" s="84">
        <f t="shared" si="2"/>
        <v>7.365317725475898</v>
      </c>
      <c r="I27" s="22">
        <v>627641817</v>
      </c>
    </row>
    <row r="28" spans="1:9" ht="19.5" customHeight="1" thickBot="1">
      <c r="A28" s="67" t="s">
        <v>1018</v>
      </c>
      <c r="B28" s="46">
        <v>107262393</v>
      </c>
      <c r="C28" s="68">
        <v>487464019</v>
      </c>
      <c r="D28" s="46">
        <v>776177363</v>
      </c>
      <c r="E28" s="68">
        <f t="shared" si="0"/>
        <v>1263641382</v>
      </c>
      <c r="F28" s="46">
        <f t="shared" si="1"/>
        <v>1370903775</v>
      </c>
      <c r="G28" s="84">
        <f t="shared" si="2"/>
        <v>7.07380266350322</v>
      </c>
      <c r="I28" s="22">
        <v>1280335377</v>
      </c>
    </row>
    <row r="29" spans="1:9" ht="19.5" customHeight="1" thickBot="1">
      <c r="A29" s="67" t="s">
        <v>1019</v>
      </c>
      <c r="B29" s="46">
        <v>33345233</v>
      </c>
      <c r="C29" s="68">
        <v>167231517</v>
      </c>
      <c r="D29" s="46">
        <v>239742730</v>
      </c>
      <c r="E29" s="68">
        <f t="shared" si="0"/>
        <v>406974247</v>
      </c>
      <c r="F29" s="46">
        <f t="shared" si="1"/>
        <v>440319480</v>
      </c>
      <c r="G29" s="84">
        <f t="shared" si="2"/>
        <v>7.200646363788467</v>
      </c>
      <c r="I29" s="22">
        <v>410743307</v>
      </c>
    </row>
    <row r="30" spans="1:9" ht="19.5" customHeight="1" thickBot="1">
      <c r="A30" s="67" t="s">
        <v>1020</v>
      </c>
      <c r="B30" s="46">
        <v>24232358</v>
      </c>
      <c r="C30" s="68">
        <v>133900022</v>
      </c>
      <c r="D30" s="46">
        <v>216940057</v>
      </c>
      <c r="E30" s="68">
        <f t="shared" si="0"/>
        <v>350840079</v>
      </c>
      <c r="F30" s="46">
        <f t="shared" si="1"/>
        <v>375072437</v>
      </c>
      <c r="G30" s="84">
        <f t="shared" si="2"/>
        <v>17.667553364627505</v>
      </c>
      <c r="I30" s="22">
        <v>318756043</v>
      </c>
    </row>
    <row r="31" spans="1:9" ht="19.5" customHeight="1" thickBot="1">
      <c r="A31" s="67" t="s">
        <v>1021</v>
      </c>
      <c r="B31" s="46">
        <v>75778428</v>
      </c>
      <c r="C31" s="68">
        <v>347199319</v>
      </c>
      <c r="D31" s="46">
        <v>576533956</v>
      </c>
      <c r="E31" s="68">
        <f t="shared" si="0"/>
        <v>923733275</v>
      </c>
      <c r="F31" s="46">
        <f t="shared" si="1"/>
        <v>999511703</v>
      </c>
      <c r="G31" s="84">
        <f t="shared" si="2"/>
        <v>3.3903096849217773</v>
      </c>
      <c r="I31" s="22">
        <v>966736347</v>
      </c>
    </row>
    <row r="32" spans="1:9" ht="19.5" customHeight="1" thickBot="1">
      <c r="A32" s="70" t="s">
        <v>1022</v>
      </c>
      <c r="B32" s="71">
        <v>10217538</v>
      </c>
      <c r="C32" s="72">
        <v>55120147</v>
      </c>
      <c r="D32" s="71">
        <v>81767281</v>
      </c>
      <c r="E32" s="72">
        <f t="shared" si="0"/>
        <v>136887428</v>
      </c>
      <c r="F32" s="71">
        <f t="shared" si="1"/>
        <v>147104966</v>
      </c>
      <c r="G32" s="85">
        <f t="shared" si="2"/>
        <v>0.2017256252630334</v>
      </c>
      <c r="I32" s="22">
        <v>146808815</v>
      </c>
    </row>
    <row r="33" spans="1:9" ht="30" customHeight="1" thickBot="1">
      <c r="A33" s="75" t="s">
        <v>107</v>
      </c>
      <c r="B33" s="51">
        <f>SUM(B7:B32)</f>
        <v>932929596</v>
      </c>
      <c r="C33" s="76">
        <f>SUM(C7:C32)</f>
        <v>4810581496</v>
      </c>
      <c r="D33" s="51">
        <f>SUM(D7:D32)</f>
        <v>7427769310</v>
      </c>
      <c r="E33" s="52">
        <f>SUM(E7:E32)</f>
        <v>12238350806</v>
      </c>
      <c r="F33" s="110">
        <f>SUM(F7:F32)</f>
        <v>13171280402</v>
      </c>
      <c r="G33" s="114">
        <f t="shared" si="2"/>
        <v>6.131039753757379</v>
      </c>
      <c r="I33" s="22">
        <v>12410394200</v>
      </c>
    </row>
    <row r="34" spans="1:7" ht="19.5" customHeight="1">
      <c r="A34" s="28" t="s">
        <v>78</v>
      </c>
      <c r="B34" s="28"/>
      <c r="C34" s="28"/>
      <c r="D34" s="28"/>
      <c r="E34" s="28"/>
      <c r="F34" s="28"/>
      <c r="G34" s="28"/>
    </row>
    <row r="35" spans="1:7" ht="11.25" customHeight="1">
      <c r="A35" s="31" t="s">
        <v>124</v>
      </c>
      <c r="B35" s="31"/>
      <c r="C35" s="31"/>
      <c r="D35" s="31"/>
      <c r="E35" s="31"/>
      <c r="F35" s="31"/>
      <c r="G35" s="31"/>
    </row>
    <row r="36" ht="12" customHeight="1">
      <c r="A36" s="7" t="s">
        <v>125</v>
      </c>
    </row>
    <row r="37" ht="12" customHeight="1"/>
    <row r="38" ht="12" customHeight="1"/>
    <row r="39" ht="12" customHeight="1"/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&amp;L&amp;"Arial,Bold"&amp;14Risikoausgleich in der OKP</oddHeader>
    <oddFooter>&amp;L&amp;"Arial,Regular"Statistik über die Krankenversicherung 2000, Bundesamt für Sozialversicherung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7" width="14.875" style="7" customWidth="1"/>
    <col min="8" max="8" width="11.375" style="7" customWidth="1"/>
    <col min="9" max="9" width="0" style="7" hidden="1" customWidth="1"/>
    <col min="10" max="16384" width="11.375" style="7" customWidth="1"/>
  </cols>
  <sheetData>
    <row r="1" s="1" customFormat="1" ht="13.5" customHeight="1">
      <c r="A1" s="1" t="s">
        <v>126</v>
      </c>
    </row>
    <row r="2" s="1" customFormat="1" ht="27.75" customHeight="1">
      <c r="A2" s="2" t="s">
        <v>127</v>
      </c>
    </row>
    <row r="3" spans="1:7" ht="27" customHeight="1">
      <c r="A3" s="35" t="s">
        <v>992</v>
      </c>
      <c r="B3" s="6" t="s">
        <v>993</v>
      </c>
      <c r="C3" s="36" t="s">
        <v>977</v>
      </c>
      <c r="D3" s="6" t="s">
        <v>978</v>
      </c>
      <c r="E3" s="36" t="s">
        <v>964</v>
      </c>
      <c r="F3" s="6" t="s">
        <v>964</v>
      </c>
      <c r="G3" s="36" t="s">
        <v>972</v>
      </c>
    </row>
    <row r="4" spans="1:7" ht="15" customHeight="1">
      <c r="A4" s="60"/>
      <c r="B4" s="12"/>
      <c r="C4" s="60"/>
      <c r="D4" s="61"/>
      <c r="E4" s="38" t="s">
        <v>103</v>
      </c>
      <c r="F4" s="12" t="s">
        <v>104</v>
      </c>
      <c r="G4" s="38" t="s">
        <v>973</v>
      </c>
    </row>
    <row r="5" spans="1:7" ht="15" customHeight="1">
      <c r="A5" s="60"/>
      <c r="B5" s="12"/>
      <c r="C5" s="60"/>
      <c r="D5" s="61"/>
      <c r="E5" s="38" t="s">
        <v>105</v>
      </c>
      <c r="F5" s="12" t="s">
        <v>979</v>
      </c>
      <c r="G5" s="38" t="s">
        <v>974</v>
      </c>
    </row>
    <row r="6" spans="1:7" ht="24" customHeight="1">
      <c r="A6" s="62"/>
      <c r="B6" s="63"/>
      <c r="C6" s="62"/>
      <c r="D6" s="63"/>
      <c r="E6" s="41"/>
      <c r="F6" s="16"/>
      <c r="G6" s="41" t="s">
        <v>106</v>
      </c>
    </row>
    <row r="7" spans="1:9" ht="30" customHeight="1" thickBot="1">
      <c r="A7" s="64" t="s">
        <v>997</v>
      </c>
      <c r="B7" s="21">
        <v>52.0685792324</v>
      </c>
      <c r="C7" s="65">
        <v>141.86566199580793</v>
      </c>
      <c r="D7" s="21">
        <v>210.3811690313611</v>
      </c>
      <c r="E7" s="65">
        <v>177.31461718575645</v>
      </c>
      <c r="F7" s="21">
        <v>152.84815610950588</v>
      </c>
      <c r="G7" s="82">
        <f aca="true" t="shared" si="0" ref="G7:G33">(F7-I7)/I7*100</f>
        <v>3.5181195405478842</v>
      </c>
      <c r="I7" s="172">
        <v>147.6535284720232</v>
      </c>
    </row>
    <row r="8" spans="1:9" ht="19.5" customHeight="1" thickBot="1">
      <c r="A8" s="67" t="s">
        <v>998</v>
      </c>
      <c r="B8" s="46">
        <v>45.12139111946873</v>
      </c>
      <c r="C8" s="68">
        <v>142.75320834902288</v>
      </c>
      <c r="D8" s="46">
        <v>205.11306570256247</v>
      </c>
      <c r="E8" s="68">
        <v>175.2065058949837</v>
      </c>
      <c r="F8" s="46">
        <v>148.3902983525244</v>
      </c>
      <c r="G8" s="84">
        <f t="shared" si="0"/>
        <v>9.103743442598528</v>
      </c>
      <c r="I8" s="172">
        <v>136.00843900520724</v>
      </c>
    </row>
    <row r="9" spans="1:9" ht="19.5" customHeight="1" thickBot="1">
      <c r="A9" s="67" t="s">
        <v>999</v>
      </c>
      <c r="B9" s="46">
        <v>38.59725413320405</v>
      </c>
      <c r="C9" s="68">
        <v>116.98322067398215</v>
      </c>
      <c r="D9" s="46">
        <v>167.6659640617907</v>
      </c>
      <c r="E9" s="68">
        <v>142.95302600185468</v>
      </c>
      <c r="F9" s="46">
        <v>118.42010557839107</v>
      </c>
      <c r="G9" s="84">
        <f t="shared" si="0"/>
        <v>7.788608478935147</v>
      </c>
      <c r="I9" s="172">
        <v>109.8632844875566</v>
      </c>
    </row>
    <row r="10" spans="1:9" ht="19.5" customHeight="1" thickBot="1">
      <c r="A10" s="67" t="s">
        <v>1000</v>
      </c>
      <c r="B10" s="46">
        <v>40.23750389639118</v>
      </c>
      <c r="C10" s="68">
        <v>119.56907089355991</v>
      </c>
      <c r="D10" s="46">
        <v>157.68002778952456</v>
      </c>
      <c r="E10" s="68">
        <v>138.63105572795646</v>
      </c>
      <c r="F10" s="46">
        <v>115.89550137314764</v>
      </c>
      <c r="G10" s="84">
        <f t="shared" si="0"/>
        <v>9.011247043126138</v>
      </c>
      <c r="I10" s="172">
        <v>106.3151780359856</v>
      </c>
    </row>
    <row r="11" spans="1:9" ht="19.5" customHeight="1" thickBot="1">
      <c r="A11" s="67" t="s">
        <v>1001</v>
      </c>
      <c r="B11" s="46">
        <v>44.38438683819944</v>
      </c>
      <c r="C11" s="68">
        <v>114.8738668874027</v>
      </c>
      <c r="D11" s="46">
        <v>164.63251278989293</v>
      </c>
      <c r="E11" s="68">
        <v>139.67663937025182</v>
      </c>
      <c r="F11" s="46">
        <v>116.81676807263953</v>
      </c>
      <c r="G11" s="84">
        <f t="shared" si="0"/>
        <v>5.255965605577133</v>
      </c>
      <c r="I11" s="172">
        <v>110.9835128114105</v>
      </c>
    </row>
    <row r="12" spans="1:9" ht="19.5" customHeight="1" thickBot="1">
      <c r="A12" s="67" t="s">
        <v>1002</v>
      </c>
      <c r="B12" s="46">
        <v>41.36783160995367</v>
      </c>
      <c r="C12" s="68">
        <v>106.00954625576834</v>
      </c>
      <c r="D12" s="46">
        <v>166.94903997021513</v>
      </c>
      <c r="E12" s="68">
        <v>136.37220464746508</v>
      </c>
      <c r="F12" s="46">
        <v>113.13017630073712</v>
      </c>
      <c r="G12" s="84">
        <f t="shared" si="0"/>
        <v>7.538416965587789</v>
      </c>
      <c r="I12" s="172">
        <v>105.19977836100999</v>
      </c>
    </row>
    <row r="13" spans="1:9" ht="19.5" customHeight="1" thickBot="1">
      <c r="A13" s="67" t="s">
        <v>1003</v>
      </c>
      <c r="B13" s="46">
        <v>40.307749910043086</v>
      </c>
      <c r="C13" s="68">
        <v>104.66571428571429</v>
      </c>
      <c r="D13" s="46">
        <v>154.53416494928214</v>
      </c>
      <c r="E13" s="68">
        <v>129.49297654466002</v>
      </c>
      <c r="F13" s="46">
        <v>109.2364653233965</v>
      </c>
      <c r="G13" s="84">
        <f t="shared" si="0"/>
        <v>10.556441194947768</v>
      </c>
      <c r="I13" s="172">
        <v>98.80606153989372</v>
      </c>
    </row>
    <row r="14" spans="1:9" ht="19.5" customHeight="1" thickBot="1">
      <c r="A14" s="67" t="s">
        <v>1004</v>
      </c>
      <c r="B14" s="46">
        <v>49.412840981620064</v>
      </c>
      <c r="C14" s="68">
        <v>124.9237540820673</v>
      </c>
      <c r="D14" s="46">
        <v>174.57886117409927</v>
      </c>
      <c r="E14" s="68">
        <v>150.20120228970387</v>
      </c>
      <c r="F14" s="46">
        <v>126.85725518257935</v>
      </c>
      <c r="G14" s="84">
        <f t="shared" si="0"/>
        <v>7.045934141963812</v>
      </c>
      <c r="I14" s="172">
        <v>118.50730828724598</v>
      </c>
    </row>
    <row r="15" spans="1:9" ht="19.5" customHeight="1" thickBot="1">
      <c r="A15" s="67" t="s">
        <v>1005</v>
      </c>
      <c r="B15" s="46">
        <v>42.67503434147736</v>
      </c>
      <c r="C15" s="68">
        <v>104.84562657613759</v>
      </c>
      <c r="D15" s="46">
        <v>168.44322817831778</v>
      </c>
      <c r="E15" s="68">
        <v>136.928850220854</v>
      </c>
      <c r="F15" s="46">
        <v>116.90717659689126</v>
      </c>
      <c r="G15" s="84">
        <f t="shared" si="0"/>
        <v>6.546279566348323</v>
      </c>
      <c r="I15" s="172">
        <v>109.7243161119399</v>
      </c>
    </row>
    <row r="16" spans="1:9" ht="19.5" customHeight="1" thickBot="1">
      <c r="A16" s="67" t="s">
        <v>1006</v>
      </c>
      <c r="B16" s="46">
        <v>46.56232937854492</v>
      </c>
      <c r="C16" s="68">
        <v>139.1559983578825</v>
      </c>
      <c r="D16" s="46">
        <v>199.51230523910985</v>
      </c>
      <c r="E16" s="68">
        <v>169.82028579604165</v>
      </c>
      <c r="F16" s="46">
        <v>140.01020145866664</v>
      </c>
      <c r="G16" s="84">
        <f t="shared" si="0"/>
        <v>1.844895611740079</v>
      </c>
      <c r="I16" s="172">
        <v>137.47395057718248</v>
      </c>
    </row>
    <row r="17" spans="1:9" ht="19.5" customHeight="1" thickBot="1">
      <c r="A17" s="67" t="s">
        <v>1007</v>
      </c>
      <c r="B17" s="46">
        <v>43.4996139866532</v>
      </c>
      <c r="C17" s="68">
        <v>137.23842891421185</v>
      </c>
      <c r="D17" s="46">
        <v>193.6047328093922</v>
      </c>
      <c r="E17" s="68">
        <v>166.13467952156176</v>
      </c>
      <c r="F17" s="46">
        <v>139.34838924651183</v>
      </c>
      <c r="G17" s="84">
        <f t="shared" si="0"/>
        <v>5.001997242628027</v>
      </c>
      <c r="I17" s="172">
        <v>132.71022733455214</v>
      </c>
    </row>
    <row r="18" spans="1:9" ht="19.5" customHeight="1" thickBot="1">
      <c r="A18" s="67" t="s">
        <v>1008</v>
      </c>
      <c r="B18" s="46">
        <v>60.256810376176816</v>
      </c>
      <c r="C18" s="68">
        <v>200.86754031770036</v>
      </c>
      <c r="D18" s="46">
        <v>294.5244719186068</v>
      </c>
      <c r="E18" s="68">
        <v>251.0786381675406</v>
      </c>
      <c r="F18" s="46">
        <v>219.4738030026488</v>
      </c>
      <c r="G18" s="84">
        <f t="shared" si="0"/>
        <v>5.336930686296999</v>
      </c>
      <c r="I18" s="172">
        <v>208.35408965566106</v>
      </c>
    </row>
    <row r="19" spans="1:9" ht="19.5" customHeight="1" thickBot="1">
      <c r="A19" s="67" t="s">
        <v>1009</v>
      </c>
      <c r="B19" s="46">
        <v>55.44441466728728</v>
      </c>
      <c r="C19" s="68">
        <v>153.59847514706993</v>
      </c>
      <c r="D19" s="46">
        <v>214.97706417737743</v>
      </c>
      <c r="E19" s="68">
        <v>185.15737599779928</v>
      </c>
      <c r="F19" s="46">
        <v>158.79091911412175</v>
      </c>
      <c r="G19" s="84">
        <f t="shared" si="0"/>
        <v>5.863376149678148</v>
      </c>
      <c r="I19" s="172">
        <v>149.99608447175385</v>
      </c>
    </row>
    <row r="20" spans="1:9" ht="19.5" customHeight="1" thickBot="1">
      <c r="A20" s="67" t="s">
        <v>1010</v>
      </c>
      <c r="B20" s="46">
        <v>38.715286247454735</v>
      </c>
      <c r="C20" s="68">
        <v>142.9094715881638</v>
      </c>
      <c r="D20" s="46">
        <v>208.6235544176349</v>
      </c>
      <c r="E20" s="68">
        <v>177.0946694185267</v>
      </c>
      <c r="F20" s="46">
        <v>147.81235088092407</v>
      </c>
      <c r="G20" s="84">
        <f t="shared" si="0"/>
        <v>4.785735403223212</v>
      </c>
      <c r="I20" s="172">
        <v>141.06151978810024</v>
      </c>
    </row>
    <row r="21" spans="1:9" ht="19.5" customHeight="1" thickBot="1">
      <c r="A21" s="67" t="s">
        <v>1011</v>
      </c>
      <c r="B21" s="46">
        <v>39.53888151005083</v>
      </c>
      <c r="C21" s="68">
        <v>113.11484855723688</v>
      </c>
      <c r="D21" s="46">
        <v>153.88301993763582</v>
      </c>
      <c r="E21" s="68">
        <v>133.95824191308196</v>
      </c>
      <c r="F21" s="46">
        <v>111.32802260198287</v>
      </c>
      <c r="G21" s="84">
        <f t="shared" si="0"/>
        <v>5.4818302931919245</v>
      </c>
      <c r="I21" s="172">
        <v>105.54236904359847</v>
      </c>
    </row>
    <row r="22" spans="1:9" ht="19.5" customHeight="1" thickBot="1">
      <c r="A22" s="67" t="s">
        <v>1012</v>
      </c>
      <c r="B22" s="46">
        <v>31.964464083855717</v>
      </c>
      <c r="C22" s="68">
        <v>99.23723787333194</v>
      </c>
      <c r="D22" s="46">
        <v>146.7456751152787</v>
      </c>
      <c r="E22" s="68">
        <v>122.724694002448</v>
      </c>
      <c r="F22" s="46">
        <v>98.10621881533102</v>
      </c>
      <c r="G22" s="84">
        <f t="shared" si="0"/>
        <v>5.162471742870369</v>
      </c>
      <c r="I22" s="172">
        <v>93.29014161554477</v>
      </c>
    </row>
    <row r="23" spans="1:9" ht="19.5" customHeight="1" thickBot="1">
      <c r="A23" s="67" t="s">
        <v>1013</v>
      </c>
      <c r="B23" s="46">
        <v>42.7278254193697</v>
      </c>
      <c r="C23" s="68">
        <v>117.12890332817416</v>
      </c>
      <c r="D23" s="46">
        <v>162.70388838516467</v>
      </c>
      <c r="E23" s="68">
        <v>140.45543655988828</v>
      </c>
      <c r="F23" s="46">
        <v>117.12868251175591</v>
      </c>
      <c r="G23" s="84">
        <f t="shared" si="0"/>
        <v>3.5892820062379296</v>
      </c>
      <c r="I23" s="172">
        <v>113.07027159885389</v>
      </c>
    </row>
    <row r="24" spans="1:9" ht="19.5" customHeight="1" thickBot="1">
      <c r="A24" s="67" t="s">
        <v>1014</v>
      </c>
      <c r="B24" s="46">
        <v>41.851115577930635</v>
      </c>
      <c r="C24" s="68">
        <v>120.67735189050047</v>
      </c>
      <c r="D24" s="46">
        <v>171.03723897349764</v>
      </c>
      <c r="E24" s="68">
        <v>146.03651619297327</v>
      </c>
      <c r="F24" s="46">
        <v>124.23703818030985</v>
      </c>
      <c r="G24" s="84">
        <f t="shared" si="0"/>
        <v>10.010412685548612</v>
      </c>
      <c r="I24" s="172">
        <v>112.93207174435962</v>
      </c>
    </row>
    <row r="25" spans="1:9" ht="19.5" customHeight="1" thickBot="1">
      <c r="A25" s="67" t="s">
        <v>1015</v>
      </c>
      <c r="B25" s="46">
        <v>42.831768983093134</v>
      </c>
      <c r="C25" s="68">
        <v>127.08432917821933</v>
      </c>
      <c r="D25" s="46">
        <v>183.9193900089864</v>
      </c>
      <c r="E25" s="68">
        <v>155.8383051095587</v>
      </c>
      <c r="F25" s="46">
        <v>130.25748778563255</v>
      </c>
      <c r="G25" s="84">
        <f t="shared" si="0"/>
        <v>5.813190946694195</v>
      </c>
      <c r="I25" s="172">
        <v>123.10137008461707</v>
      </c>
    </row>
    <row r="26" spans="1:9" ht="19.5" customHeight="1" thickBot="1">
      <c r="A26" s="67" t="s">
        <v>1016</v>
      </c>
      <c r="B26" s="46">
        <v>43.99768379238836</v>
      </c>
      <c r="C26" s="68">
        <v>134.94438379753464</v>
      </c>
      <c r="D26" s="46">
        <v>187.2850885301856</v>
      </c>
      <c r="E26" s="68">
        <v>161.51143144788713</v>
      </c>
      <c r="F26" s="46">
        <v>132.38536036590398</v>
      </c>
      <c r="G26" s="84">
        <f t="shared" si="0"/>
        <v>6.000770077139895</v>
      </c>
      <c r="I26" s="172">
        <v>124.89094208425395</v>
      </c>
    </row>
    <row r="27" spans="1:9" ht="19.5" customHeight="1" thickBot="1">
      <c r="A27" s="67" t="s">
        <v>1017</v>
      </c>
      <c r="B27" s="46">
        <v>56.1226306184443</v>
      </c>
      <c r="C27" s="68">
        <v>175.75589514136968</v>
      </c>
      <c r="D27" s="46">
        <v>237.52558693909512</v>
      </c>
      <c r="E27" s="68">
        <v>208.4720141167222</v>
      </c>
      <c r="F27" s="46">
        <v>180.47934598129453</v>
      </c>
      <c r="G27" s="84">
        <f t="shared" si="0"/>
        <v>6.965794821492787</v>
      </c>
      <c r="I27" s="172">
        <v>168.72622344599318</v>
      </c>
    </row>
    <row r="28" spans="1:9" ht="19.5" customHeight="1" thickBot="1">
      <c r="A28" s="67" t="s">
        <v>1018</v>
      </c>
      <c r="B28" s="46">
        <v>65.37192970266979</v>
      </c>
      <c r="C28" s="68">
        <v>176.04633195290782</v>
      </c>
      <c r="D28" s="46">
        <v>253.71143486793676</v>
      </c>
      <c r="E28" s="68">
        <v>216.8133601109768</v>
      </c>
      <c r="F28" s="46">
        <v>183.54467109391598</v>
      </c>
      <c r="G28" s="84">
        <f t="shared" si="0"/>
        <v>6.5841964818355105</v>
      </c>
      <c r="I28" s="172">
        <v>172.20627180427857</v>
      </c>
    </row>
    <row r="29" spans="1:9" ht="19.5" customHeight="1" thickBot="1">
      <c r="A29" s="67" t="s">
        <v>1019</v>
      </c>
      <c r="B29" s="46">
        <v>43.80987998186919</v>
      </c>
      <c r="C29" s="68">
        <v>130.07839557692353</v>
      </c>
      <c r="D29" s="46">
        <v>177.3764578974315</v>
      </c>
      <c r="E29" s="68">
        <v>154.3191221833556</v>
      </c>
      <c r="F29" s="46">
        <v>129.56822702715428</v>
      </c>
      <c r="G29" s="84">
        <f t="shared" si="0"/>
        <v>6.963995880306209</v>
      </c>
      <c r="I29" s="172">
        <v>121.13256050394979</v>
      </c>
    </row>
    <row r="30" spans="1:9" ht="19.5" customHeight="1" thickBot="1">
      <c r="A30" s="67" t="s">
        <v>1020</v>
      </c>
      <c r="B30" s="46">
        <v>56.278541220078075</v>
      </c>
      <c r="C30" s="68">
        <v>176.46239994095956</v>
      </c>
      <c r="D30" s="46">
        <v>261.1910436080811</v>
      </c>
      <c r="E30" s="68">
        <v>220.73993476709816</v>
      </c>
      <c r="F30" s="46">
        <v>185.68300922641575</v>
      </c>
      <c r="G30" s="84">
        <f t="shared" si="0"/>
        <v>18.008851780023264</v>
      </c>
      <c r="I30" s="172">
        <v>157.34667902077535</v>
      </c>
    </row>
    <row r="31" spans="1:9" ht="19.5" customHeight="1" thickBot="1">
      <c r="A31" s="67" t="s">
        <v>1021</v>
      </c>
      <c r="B31" s="46">
        <v>77.30023778119845</v>
      </c>
      <c r="C31" s="68">
        <v>202.5809984252097</v>
      </c>
      <c r="D31" s="46">
        <v>298.1233842690099</v>
      </c>
      <c r="E31" s="68">
        <v>253.23329603186184</v>
      </c>
      <c r="F31" s="46">
        <v>215.96732957092908</v>
      </c>
      <c r="G31" s="84">
        <f t="shared" si="0"/>
        <v>2.859001328188887</v>
      </c>
      <c r="I31" s="172">
        <v>209.96444334691634</v>
      </c>
    </row>
    <row r="32" spans="1:9" ht="19.5" customHeight="1" thickBot="1">
      <c r="A32" s="70" t="s">
        <v>1022</v>
      </c>
      <c r="B32" s="71">
        <v>52.360575592657504</v>
      </c>
      <c r="C32" s="72">
        <v>174.8646864372367</v>
      </c>
      <c r="D32" s="71">
        <v>245.88705418896973</v>
      </c>
      <c r="E32" s="72">
        <v>211.32560408548898</v>
      </c>
      <c r="F32" s="71">
        <v>174.5236838795863</v>
      </c>
      <c r="G32" s="85">
        <f t="shared" si="0"/>
        <v>0.4945226438857541</v>
      </c>
      <c r="I32" s="172">
        <v>173.66487176423698</v>
      </c>
    </row>
    <row r="33" spans="1:9" ht="30" customHeight="1" thickBot="1">
      <c r="A33" s="75" t="s">
        <v>107</v>
      </c>
      <c r="B33" s="51">
        <v>49.91820640462</v>
      </c>
      <c r="C33" s="76">
        <v>145.33881924580263</v>
      </c>
      <c r="D33" s="51">
        <v>210.0689832761174</v>
      </c>
      <c r="E33" s="52">
        <v>178.77219750439824</v>
      </c>
      <c r="F33" s="110">
        <v>151.13872130161005</v>
      </c>
      <c r="G33" s="114">
        <f t="shared" si="0"/>
        <v>5.932982172971009</v>
      </c>
      <c r="I33" s="172">
        <v>142.67390401114693</v>
      </c>
    </row>
    <row r="34" spans="1:7" ht="19.5" customHeight="1">
      <c r="A34" s="28" t="s">
        <v>78</v>
      </c>
      <c r="B34" s="28"/>
      <c r="C34" s="28"/>
      <c r="D34" s="28"/>
      <c r="E34" s="28"/>
      <c r="F34" s="28"/>
      <c r="G34" s="28"/>
    </row>
    <row r="35" ht="12" customHeight="1">
      <c r="A35" s="31" t="s">
        <v>128</v>
      </c>
    </row>
    <row r="36" ht="12" customHeight="1"/>
    <row r="37" ht="12" customHeight="1"/>
  </sheetData>
  <printOptions/>
  <pageMargins left="0.7874015748031497" right="0.7874015748031497" top="1.45" bottom="0.49" header="0.92" footer="0.4921259845"/>
  <pageSetup orientation="portrait" paperSize="9" scale="80" r:id="rId1"/>
  <headerFooter alignWithMargins="0">
    <oddHeader>&amp;L&amp;"Arial,Bold"&amp;14Risikoausgleich in  der OKP</oddHeader>
    <oddFooter>&amp;L&amp;"Arial,Regular"Statistik über die Krankenversicherung 2000, Bundesamt für Sozialversicherung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21">
      <selection activeCell="A28" sqref="A28"/>
    </sheetView>
  </sheetViews>
  <sheetFormatPr defaultColWidth="11.00390625" defaultRowHeight="12.75"/>
  <cols>
    <col min="1" max="7" width="14.875" style="7" customWidth="1"/>
    <col min="8" max="8" width="11.375" style="7" customWidth="1"/>
    <col min="9" max="11" width="0" style="7" hidden="1" customWidth="1"/>
    <col min="12" max="16384" width="11.375" style="7" customWidth="1"/>
  </cols>
  <sheetData>
    <row r="1" s="1" customFormat="1" ht="13.5" customHeight="1">
      <c r="A1" s="1" t="s">
        <v>129</v>
      </c>
    </row>
    <row r="2" s="1" customFormat="1" ht="27.75" customHeight="1">
      <c r="A2" s="2" t="s">
        <v>131</v>
      </c>
    </row>
    <row r="3" spans="1:7" ht="27" customHeight="1">
      <c r="A3" s="35" t="s">
        <v>117</v>
      </c>
      <c r="B3" s="6" t="s">
        <v>1032</v>
      </c>
      <c r="C3" s="36" t="s">
        <v>972</v>
      </c>
      <c r="D3" s="6" t="s">
        <v>1033</v>
      </c>
      <c r="E3" s="36" t="s">
        <v>972</v>
      </c>
      <c r="F3" s="6" t="s">
        <v>964</v>
      </c>
      <c r="G3" s="36" t="s">
        <v>972</v>
      </c>
    </row>
    <row r="4" spans="1:7" ht="15" customHeight="1">
      <c r="A4" s="60"/>
      <c r="B4" s="12"/>
      <c r="C4" s="38" t="s">
        <v>973</v>
      </c>
      <c r="D4" s="12"/>
      <c r="E4" s="38" t="s">
        <v>973</v>
      </c>
      <c r="F4" s="12"/>
      <c r="G4" s="38" t="s">
        <v>973</v>
      </c>
    </row>
    <row r="5" spans="1:7" ht="15" customHeight="1">
      <c r="A5" s="60"/>
      <c r="B5" s="12"/>
      <c r="C5" s="38" t="s">
        <v>974</v>
      </c>
      <c r="D5" s="12"/>
      <c r="E5" s="38" t="s">
        <v>974</v>
      </c>
      <c r="F5" s="12"/>
      <c r="G5" s="38" t="s">
        <v>974</v>
      </c>
    </row>
    <row r="6" spans="1:7" ht="22.5" customHeight="1">
      <c r="A6" s="62"/>
      <c r="B6" s="16"/>
      <c r="C6" s="41" t="s">
        <v>986</v>
      </c>
      <c r="D6" s="16"/>
      <c r="E6" s="41" t="s">
        <v>986</v>
      </c>
      <c r="F6" s="16"/>
      <c r="G6" s="41" t="s">
        <v>986</v>
      </c>
    </row>
    <row r="7" spans="1:11" ht="30" customHeight="1" thickBot="1">
      <c r="A7" s="64" t="s">
        <v>118</v>
      </c>
      <c r="B7" s="21">
        <v>51.01781121499251</v>
      </c>
      <c r="C7" s="173">
        <f aca="true" t="shared" si="0" ref="C7:C23">(B7-I7)/I7*100</f>
        <v>5.984805093713245</v>
      </c>
      <c r="D7" s="21">
        <v>48.763341456463216</v>
      </c>
      <c r="E7" s="173">
        <f aca="true" t="shared" si="1" ref="E7:E23">(D7-J7)/J7*100</f>
        <v>1.3013517612978092</v>
      </c>
      <c r="F7" s="21">
        <v>49.91820640462</v>
      </c>
      <c r="G7" s="82">
        <f aca="true" t="shared" si="2" ref="G7:G23">(F7-K7)/K7*100</f>
        <v>3.7004773514601164</v>
      </c>
      <c r="I7" s="179">
        <v>48.13691091839236</v>
      </c>
      <c r="J7" s="179">
        <v>48.13691091839236</v>
      </c>
      <c r="K7" s="179">
        <v>48.13691091839236</v>
      </c>
    </row>
    <row r="8" spans="1:11" ht="19.5" customHeight="1" thickBot="1">
      <c r="A8" s="67" t="s">
        <v>119</v>
      </c>
      <c r="B8" s="46">
        <v>45.81619647357931</v>
      </c>
      <c r="C8" s="175">
        <f t="shared" si="0"/>
        <v>4.965934207888677</v>
      </c>
      <c r="D8" s="46">
        <v>83.90918214601619</v>
      </c>
      <c r="E8" s="175">
        <f t="shared" si="1"/>
        <v>4.2347345531210285</v>
      </c>
      <c r="F8" s="46">
        <v>64.5614916868399</v>
      </c>
      <c r="G8" s="84">
        <f t="shared" si="2"/>
        <v>4.636096591966648</v>
      </c>
      <c r="I8" s="179">
        <v>43.6486340252436</v>
      </c>
      <c r="J8" s="179">
        <v>80.50021185908393</v>
      </c>
      <c r="K8" s="179">
        <v>61.700974892632374</v>
      </c>
    </row>
    <row r="9" spans="1:11" ht="19.5" customHeight="1" thickBot="1">
      <c r="A9" s="67" t="s">
        <v>1046</v>
      </c>
      <c r="B9" s="46">
        <v>50.4055597704465</v>
      </c>
      <c r="C9" s="175">
        <f t="shared" si="0"/>
        <v>0.701994437827098</v>
      </c>
      <c r="D9" s="46">
        <v>121.07988728488124</v>
      </c>
      <c r="E9" s="175">
        <f t="shared" si="1"/>
        <v>3.8332585370063716</v>
      </c>
      <c r="F9" s="46">
        <v>85.74586499982549</v>
      </c>
      <c r="G9" s="84">
        <f t="shared" si="2"/>
        <v>2.9480314358262953</v>
      </c>
      <c r="I9" s="179">
        <v>50.05418219553401</v>
      </c>
      <c r="J9" s="179">
        <v>116.60992729196506</v>
      </c>
      <c r="K9" s="179">
        <v>83.29043674164478</v>
      </c>
    </row>
    <row r="10" spans="1:11" ht="19.5" customHeight="1" thickBot="1">
      <c r="A10" s="67" t="s">
        <v>1047</v>
      </c>
      <c r="B10" s="46">
        <v>60.92280717310109</v>
      </c>
      <c r="C10" s="175">
        <f t="shared" si="0"/>
        <v>4.331878615225896</v>
      </c>
      <c r="D10" s="46">
        <v>130.54047104583182</v>
      </c>
      <c r="E10" s="175">
        <f t="shared" si="1"/>
        <v>4.519360140929092</v>
      </c>
      <c r="F10" s="46">
        <v>95.7060716752469</v>
      </c>
      <c r="G10" s="84">
        <f t="shared" si="2"/>
        <v>4.6800531022376735</v>
      </c>
      <c r="I10" s="179">
        <v>58.393281115720455</v>
      </c>
      <c r="J10" s="179">
        <v>124.89597225797887</v>
      </c>
      <c r="K10" s="179">
        <v>91.42722881672006</v>
      </c>
    </row>
    <row r="11" spans="1:11" ht="19.5" customHeight="1" thickBot="1">
      <c r="A11" s="67" t="s">
        <v>1048</v>
      </c>
      <c r="B11" s="46">
        <v>72.5186435089016</v>
      </c>
      <c r="C11" s="175">
        <f t="shared" si="0"/>
        <v>5.483175305367716</v>
      </c>
      <c r="D11" s="46">
        <v>118.34018535850436</v>
      </c>
      <c r="E11" s="175">
        <f t="shared" si="1"/>
        <v>5.61163117950596</v>
      </c>
      <c r="F11" s="46">
        <v>95.16258208774828</v>
      </c>
      <c r="G11" s="84">
        <f t="shared" si="2"/>
        <v>5.592796878175437</v>
      </c>
      <c r="I11" s="179">
        <v>68.74901452195036</v>
      </c>
      <c r="J11" s="179">
        <v>112.05222761625936</v>
      </c>
      <c r="K11" s="179">
        <v>90.12222888417217</v>
      </c>
    </row>
    <row r="12" spans="1:11" ht="19.5" customHeight="1" thickBot="1">
      <c r="A12" s="67" t="s">
        <v>1049</v>
      </c>
      <c r="B12" s="46">
        <v>86.05484926538696</v>
      </c>
      <c r="C12" s="175">
        <f t="shared" si="0"/>
        <v>4.548755824955985</v>
      </c>
      <c r="D12" s="46">
        <v>120.81907955357998</v>
      </c>
      <c r="E12" s="175">
        <f t="shared" si="1"/>
        <v>4.506098378525824</v>
      </c>
      <c r="F12" s="46">
        <v>103.14166059789206</v>
      </c>
      <c r="G12" s="84">
        <f t="shared" si="2"/>
        <v>4.545507229453086</v>
      </c>
      <c r="I12" s="179">
        <v>82.31073491631692</v>
      </c>
      <c r="J12" s="179">
        <v>115.60959736145522</v>
      </c>
      <c r="K12" s="179">
        <v>98.65719085519389</v>
      </c>
    </row>
    <row r="13" spans="1:11" ht="19.5" customHeight="1" thickBot="1">
      <c r="A13" s="67" t="s">
        <v>1050</v>
      </c>
      <c r="B13" s="46">
        <v>104.96502606678519</v>
      </c>
      <c r="C13" s="175">
        <f t="shared" si="0"/>
        <v>5.025903672282538</v>
      </c>
      <c r="D13" s="46">
        <v>142.52777508596964</v>
      </c>
      <c r="E13" s="175">
        <f t="shared" si="1"/>
        <v>6.637862689642084</v>
      </c>
      <c r="F13" s="46">
        <v>123.62475989134016</v>
      </c>
      <c r="G13" s="84">
        <f t="shared" si="2"/>
        <v>5.94490200999249</v>
      </c>
      <c r="I13" s="179">
        <v>99.94203562800344</v>
      </c>
      <c r="J13" s="179">
        <v>133.6558812143312</v>
      </c>
      <c r="K13" s="179">
        <v>116.68778539214671</v>
      </c>
    </row>
    <row r="14" spans="1:11" ht="19.5" customHeight="1" thickBot="1">
      <c r="A14" s="67" t="s">
        <v>1051</v>
      </c>
      <c r="B14" s="46">
        <v>136.51108688745123</v>
      </c>
      <c r="C14" s="175">
        <f t="shared" si="0"/>
        <v>6.276012899086944</v>
      </c>
      <c r="D14" s="46">
        <v>175.1425320127024</v>
      </c>
      <c r="E14" s="175">
        <f t="shared" si="1"/>
        <v>7.228611020261032</v>
      </c>
      <c r="F14" s="46">
        <v>155.70357397006038</v>
      </c>
      <c r="G14" s="84">
        <f t="shared" si="2"/>
        <v>6.82421390311201</v>
      </c>
      <c r="I14" s="179">
        <v>128.44957499212322</v>
      </c>
      <c r="J14" s="179">
        <v>163.33563434819547</v>
      </c>
      <c r="K14" s="179">
        <v>145.75681699963758</v>
      </c>
    </row>
    <row r="15" spans="1:11" ht="19.5" customHeight="1" thickBot="1">
      <c r="A15" s="67" t="s">
        <v>1052</v>
      </c>
      <c r="B15" s="46">
        <v>178.52223199638618</v>
      </c>
      <c r="C15" s="175">
        <f t="shared" si="0"/>
        <v>7.015804508640596</v>
      </c>
      <c r="D15" s="46">
        <v>203.38260733581978</v>
      </c>
      <c r="E15" s="175">
        <f t="shared" si="1"/>
        <v>6.241112269845024</v>
      </c>
      <c r="F15" s="46">
        <v>191.0360781813316</v>
      </c>
      <c r="G15" s="84">
        <f t="shared" si="2"/>
        <v>6.577538802170986</v>
      </c>
      <c r="I15" s="179">
        <v>166.81856742194753</v>
      </c>
      <c r="J15" s="179">
        <v>191.43493793555373</v>
      </c>
      <c r="K15" s="179">
        <v>179.24609662447955</v>
      </c>
    </row>
    <row r="16" spans="1:11" ht="19.5" customHeight="1" thickBot="1">
      <c r="A16" s="67" t="s">
        <v>1053</v>
      </c>
      <c r="B16" s="46">
        <v>229.24426047498545</v>
      </c>
      <c r="C16" s="175">
        <f t="shared" si="0"/>
        <v>4.944260347289045</v>
      </c>
      <c r="D16" s="46">
        <v>234.3271640942809</v>
      </c>
      <c r="E16" s="175">
        <f t="shared" si="1"/>
        <v>6.463654026052285</v>
      </c>
      <c r="F16" s="46">
        <v>231.87977115145452</v>
      </c>
      <c r="G16" s="84">
        <f t="shared" si="2"/>
        <v>5.73463997574949</v>
      </c>
      <c r="I16" s="179">
        <v>218.44382886339278</v>
      </c>
      <c r="J16" s="179">
        <v>220.1006214167134</v>
      </c>
      <c r="K16" s="179">
        <v>219.30350470256175</v>
      </c>
    </row>
    <row r="17" spans="1:11" ht="19.5" customHeight="1" thickBot="1">
      <c r="A17" s="67" t="s">
        <v>1055</v>
      </c>
      <c r="B17" s="46">
        <v>297.40170096662445</v>
      </c>
      <c r="C17" s="175">
        <f t="shared" si="0"/>
        <v>6.106633986187193</v>
      </c>
      <c r="D17" s="46">
        <v>280.948209855441</v>
      </c>
      <c r="E17" s="175">
        <f t="shared" si="1"/>
        <v>6.359417393774354</v>
      </c>
      <c r="F17" s="46">
        <v>288.49708362545766</v>
      </c>
      <c r="G17" s="84">
        <f t="shared" si="2"/>
        <v>6.261509628798711</v>
      </c>
      <c r="I17" s="179">
        <v>280.2856803518428</v>
      </c>
      <c r="J17" s="179">
        <v>264.1498202413866</v>
      </c>
      <c r="K17" s="179">
        <v>271.4972567520064</v>
      </c>
    </row>
    <row r="18" spans="1:11" ht="19.5" customHeight="1" thickBot="1">
      <c r="A18" s="67" t="s">
        <v>1056</v>
      </c>
      <c r="B18" s="46">
        <v>363.3408041441994</v>
      </c>
      <c r="C18" s="175">
        <f t="shared" si="0"/>
        <v>5.197048138155166</v>
      </c>
      <c r="D18" s="46">
        <v>344.5778437960276</v>
      </c>
      <c r="E18" s="175">
        <f t="shared" si="1"/>
        <v>5.592593308184562</v>
      </c>
      <c r="F18" s="46">
        <v>352.591569834571</v>
      </c>
      <c r="G18" s="84">
        <f t="shared" si="2"/>
        <v>5.435044440459523</v>
      </c>
      <c r="I18" s="179">
        <v>345.39068403043433</v>
      </c>
      <c r="J18" s="179">
        <v>326.3276646595241</v>
      </c>
      <c r="K18" s="179">
        <v>334.41591617451616</v>
      </c>
    </row>
    <row r="19" spans="1:11" ht="19.5" customHeight="1" thickBot="1">
      <c r="A19" s="67" t="s">
        <v>1057</v>
      </c>
      <c r="B19" s="46">
        <v>442.9993333030289</v>
      </c>
      <c r="C19" s="175">
        <f t="shared" si="0"/>
        <v>6.55232655878733</v>
      </c>
      <c r="D19" s="46">
        <v>440.7510024296809</v>
      </c>
      <c r="E19" s="175">
        <f t="shared" si="1"/>
        <v>5.428891944315463</v>
      </c>
      <c r="F19" s="46">
        <v>441.6415102549099</v>
      </c>
      <c r="G19" s="84">
        <f t="shared" si="2"/>
        <v>5.87339662665641</v>
      </c>
      <c r="I19" s="179">
        <v>415.75754149170655</v>
      </c>
      <c r="J19" s="179">
        <v>418.0552354306</v>
      </c>
      <c r="K19" s="179">
        <v>417.14115568831676</v>
      </c>
    </row>
    <row r="20" spans="1:11" ht="19.5" customHeight="1" thickBot="1">
      <c r="A20" s="67" t="s">
        <v>1058</v>
      </c>
      <c r="B20" s="46">
        <v>517.7614620307626</v>
      </c>
      <c r="C20" s="175">
        <f t="shared" si="0"/>
        <v>4.77877615622129</v>
      </c>
      <c r="D20" s="46">
        <v>577.8757508655484</v>
      </c>
      <c r="E20" s="175">
        <f t="shared" si="1"/>
        <v>4.988016251499963</v>
      </c>
      <c r="F20" s="46">
        <v>556.2562159554947</v>
      </c>
      <c r="G20" s="84">
        <f t="shared" si="2"/>
        <v>4.892802973220244</v>
      </c>
      <c r="I20" s="179">
        <v>494.14727011012167</v>
      </c>
      <c r="J20" s="179">
        <v>550.4206779955158</v>
      </c>
      <c r="K20" s="179">
        <v>530.3092301742668</v>
      </c>
    </row>
    <row r="21" spans="1:11" ht="19.5" customHeight="1" thickBot="1">
      <c r="A21" s="67" t="s">
        <v>1059</v>
      </c>
      <c r="B21" s="46">
        <v>639.3130656386799</v>
      </c>
      <c r="C21" s="175">
        <f t="shared" si="0"/>
        <v>5.647047440983368</v>
      </c>
      <c r="D21" s="46">
        <v>778.6853944823482</v>
      </c>
      <c r="E21" s="175">
        <f t="shared" si="1"/>
        <v>3.090605133542521</v>
      </c>
      <c r="F21" s="46">
        <v>736.6316868878006</v>
      </c>
      <c r="G21" s="84">
        <f t="shared" si="2"/>
        <v>3.639270216197737</v>
      </c>
      <c r="I21" s="179">
        <v>605.1404948120423</v>
      </c>
      <c r="J21" s="179">
        <v>755.3407931534082</v>
      </c>
      <c r="K21" s="179">
        <v>710.7650269546888</v>
      </c>
    </row>
    <row r="22" spans="1:11" ht="19.5" customHeight="1" thickBot="1">
      <c r="A22" s="67" t="s">
        <v>120</v>
      </c>
      <c r="B22" s="46">
        <v>837.9235238299854</v>
      </c>
      <c r="C22" s="175">
        <f t="shared" si="0"/>
        <v>0.7429198746499515</v>
      </c>
      <c r="D22" s="46">
        <v>1108.5332122988773</v>
      </c>
      <c r="E22" s="175">
        <f t="shared" si="1"/>
        <v>3.1360840193160344</v>
      </c>
      <c r="F22" s="46">
        <v>1044.479469673854</v>
      </c>
      <c r="G22" s="84">
        <f t="shared" si="2"/>
        <v>2.603662938177415</v>
      </c>
      <c r="I22" s="179">
        <v>831.7443298969072</v>
      </c>
      <c r="J22" s="179">
        <v>1074.8257729964457</v>
      </c>
      <c r="K22" s="179">
        <v>1017.97483614517</v>
      </c>
    </row>
    <row r="23" spans="1:11" ht="30" customHeight="1" thickBot="1">
      <c r="A23" s="75" t="s">
        <v>132</v>
      </c>
      <c r="B23" s="180">
        <v>124.17787794847362</v>
      </c>
      <c r="C23" s="112">
        <f t="shared" si="0"/>
        <v>6.10499024001803</v>
      </c>
      <c r="D23" s="180">
        <v>177.0074256220239</v>
      </c>
      <c r="E23" s="53">
        <f t="shared" si="1"/>
        <v>5.954755584373738</v>
      </c>
      <c r="F23" s="181">
        <v>151.13870916153147</v>
      </c>
      <c r="G23" s="53">
        <f t="shared" si="2"/>
        <v>5.932973664001786</v>
      </c>
      <c r="I23" s="179">
        <v>117.03302329850204</v>
      </c>
      <c r="J23" s="179">
        <v>167.05944404833213</v>
      </c>
      <c r="K23" s="179">
        <v>142.67390401114693</v>
      </c>
    </row>
    <row r="24" spans="1:7" ht="19.5" customHeight="1">
      <c r="A24" s="28" t="s">
        <v>78</v>
      </c>
      <c r="B24" s="28"/>
      <c r="C24" s="28"/>
      <c r="D24" s="28"/>
      <c r="E24" s="28"/>
      <c r="F24" s="28"/>
      <c r="G24" s="28"/>
    </row>
    <row r="25" spans="1:7" ht="12" customHeight="1">
      <c r="A25" s="177" t="s">
        <v>128</v>
      </c>
      <c r="B25" s="31"/>
      <c r="C25" s="31"/>
      <c r="D25" s="31"/>
      <c r="E25" s="31"/>
      <c r="F25" s="31"/>
      <c r="G25" s="31"/>
    </row>
    <row r="26" spans="1:7" ht="30" customHeight="1">
      <c r="A26" s="177" t="s">
        <v>130</v>
      </c>
      <c r="B26" s="31"/>
      <c r="C26" s="31"/>
      <c r="D26" s="31"/>
      <c r="E26" s="31"/>
      <c r="F26" s="31"/>
      <c r="G26" s="31"/>
    </row>
    <row r="27" spans="1:7" ht="18" customHeight="1">
      <c r="A27" s="152"/>
      <c r="B27" s="31"/>
      <c r="C27" s="31"/>
      <c r="D27" s="31"/>
      <c r="E27" s="31"/>
      <c r="F27" s="31"/>
      <c r="G27" s="31"/>
    </row>
    <row r="28" ht="18" customHeight="1">
      <c r="A28" s="178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printOptions/>
  <pageMargins left="0.7874015748031497" right="0.7874015748031497" top="1.43" bottom="0.49" header="0.92" footer="0.4921259845"/>
  <pageSetup orientation="portrait" paperSize="9" scale="80" r:id="rId1"/>
  <headerFooter alignWithMargins="0">
    <oddHeader>&amp;L&amp;"Arial,Bold"&amp;14Risikoausgleich in der OKP</oddHeader>
    <oddFooter>&amp;L&amp;"Arial,Regular"Statistik über die Krankenversicherung 2000, Bundesamt für Sozialversicherung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1.25390625" style="7" customWidth="1"/>
    <col min="2" max="2" width="11.25390625" style="7" hidden="1" customWidth="1"/>
    <col min="3" max="8" width="11.25390625" style="7" customWidth="1"/>
    <col min="9" max="10" width="13.25390625" style="7" customWidth="1"/>
    <col min="11" max="16384" width="11.375" style="7" customWidth="1"/>
  </cols>
  <sheetData>
    <row r="1" s="1" customFormat="1" ht="13.5" customHeight="1">
      <c r="A1" s="1" t="s">
        <v>133</v>
      </c>
    </row>
    <row r="2" s="1" customFormat="1" ht="27.75" customHeight="1">
      <c r="A2" s="2" t="s">
        <v>147</v>
      </c>
    </row>
    <row r="3" spans="1:10" ht="24" customHeight="1">
      <c r="A3" s="35" t="s">
        <v>992</v>
      </c>
      <c r="B3" s="6">
        <v>1996</v>
      </c>
      <c r="C3" s="6">
        <v>1997</v>
      </c>
      <c r="D3" s="36">
        <v>1998</v>
      </c>
      <c r="E3" s="6">
        <v>1999</v>
      </c>
      <c r="F3" s="36">
        <v>2000</v>
      </c>
      <c r="G3" s="6">
        <v>2001</v>
      </c>
      <c r="H3" s="36">
        <v>2002</v>
      </c>
      <c r="I3" s="6" t="s">
        <v>134</v>
      </c>
      <c r="J3" s="36" t="s">
        <v>135</v>
      </c>
    </row>
    <row r="4" spans="1:10" ht="15" customHeight="1">
      <c r="A4" s="37"/>
      <c r="B4" s="12" t="s">
        <v>1128</v>
      </c>
      <c r="C4" s="12" t="s">
        <v>1128</v>
      </c>
      <c r="D4" s="39" t="s">
        <v>1128</v>
      </c>
      <c r="E4" s="11" t="s">
        <v>1128</v>
      </c>
      <c r="F4" s="39" t="s">
        <v>1128</v>
      </c>
      <c r="G4" s="11" t="s">
        <v>1128</v>
      </c>
      <c r="H4" s="39" t="s">
        <v>1128</v>
      </c>
      <c r="I4" s="12" t="s">
        <v>136</v>
      </c>
      <c r="J4" s="38" t="s">
        <v>137</v>
      </c>
    </row>
    <row r="5" spans="1:10" ht="15" customHeight="1">
      <c r="A5" s="37"/>
      <c r="B5" s="12"/>
      <c r="C5" s="12"/>
      <c r="D5" s="38"/>
      <c r="E5" s="12"/>
      <c r="F5" s="38"/>
      <c r="G5" s="11"/>
      <c r="H5" s="39"/>
      <c r="I5" s="12" t="s">
        <v>138</v>
      </c>
      <c r="J5" s="38" t="s">
        <v>139</v>
      </c>
    </row>
    <row r="6" spans="1:10" ht="15" customHeight="1">
      <c r="A6" s="37"/>
      <c r="B6" s="12"/>
      <c r="C6" s="12"/>
      <c r="D6" s="38"/>
      <c r="E6" s="12"/>
      <c r="F6" s="38"/>
      <c r="G6" s="11"/>
      <c r="H6" s="39"/>
      <c r="I6" s="12" t="s">
        <v>986</v>
      </c>
      <c r="J6" s="38" t="s">
        <v>140</v>
      </c>
    </row>
    <row r="7" spans="1:10" ht="15.75" customHeight="1">
      <c r="A7" s="40"/>
      <c r="B7" s="16"/>
      <c r="C7" s="16"/>
      <c r="D7" s="41"/>
      <c r="E7" s="16"/>
      <c r="F7" s="41"/>
      <c r="G7" s="166"/>
      <c r="H7" s="42"/>
      <c r="I7" s="16"/>
      <c r="J7" s="41" t="s">
        <v>148</v>
      </c>
    </row>
    <row r="8" spans="1:10" ht="30" customHeight="1" thickBot="1">
      <c r="A8" s="182" t="s">
        <v>997</v>
      </c>
      <c r="B8" s="20">
        <v>153.29054508483716</v>
      </c>
      <c r="C8" s="20">
        <v>181.74761941037556</v>
      </c>
      <c r="D8" s="44">
        <v>196.00202818343942</v>
      </c>
      <c r="E8" s="20">
        <v>204.56496440459452</v>
      </c>
      <c r="F8" s="44">
        <v>214.60878128536802</v>
      </c>
      <c r="G8" s="20">
        <v>225.83</v>
      </c>
      <c r="H8" s="44">
        <v>249.25185</v>
      </c>
      <c r="I8" s="161">
        <f aca="true" t="shared" si="0" ref="I8:I34">(H8-G8)/G8*100</f>
        <v>10.371451977150944</v>
      </c>
      <c r="J8" s="48">
        <f aca="true" t="shared" si="1" ref="J8:J34">100*((H8/C8)^(1/5)-1)</f>
        <v>6.520680411879409</v>
      </c>
    </row>
    <row r="9" spans="1:10" ht="19.5" customHeight="1" thickBot="1">
      <c r="A9" s="183" t="s">
        <v>998</v>
      </c>
      <c r="B9" s="26">
        <v>158.55113159342818</v>
      </c>
      <c r="C9" s="26">
        <v>178.9040710105733</v>
      </c>
      <c r="D9" s="47">
        <v>188.61433433173246</v>
      </c>
      <c r="E9" s="26">
        <v>201.25978915744582</v>
      </c>
      <c r="F9" s="47">
        <v>206.2743362907549</v>
      </c>
      <c r="G9" s="26">
        <v>214.24</v>
      </c>
      <c r="H9" s="47">
        <v>236.81534</v>
      </c>
      <c r="I9" s="124">
        <f t="shared" si="0"/>
        <v>10.537406646751299</v>
      </c>
      <c r="J9" s="49">
        <f t="shared" si="1"/>
        <v>5.768883889401688</v>
      </c>
    </row>
    <row r="10" spans="1:10" ht="19.5" customHeight="1" thickBot="1">
      <c r="A10" s="183" t="s">
        <v>999</v>
      </c>
      <c r="B10" s="26">
        <v>134.6789503323754</v>
      </c>
      <c r="C10" s="26">
        <v>143.57709006234506</v>
      </c>
      <c r="D10" s="47">
        <v>153.2386309546296</v>
      </c>
      <c r="E10" s="26">
        <v>153.0854249203531</v>
      </c>
      <c r="F10" s="47">
        <v>162.59231768593037</v>
      </c>
      <c r="G10" s="26">
        <v>174.18</v>
      </c>
      <c r="H10" s="47">
        <v>193.38892</v>
      </c>
      <c r="I10" s="124">
        <f t="shared" si="0"/>
        <v>11.028200711907225</v>
      </c>
      <c r="J10" s="49">
        <f t="shared" si="1"/>
        <v>6.137606141186458</v>
      </c>
    </row>
    <row r="11" spans="1:10" ht="19.5" customHeight="1" thickBot="1">
      <c r="A11" s="183" t="s">
        <v>1000</v>
      </c>
      <c r="B11" s="26">
        <v>134.95768672951414</v>
      </c>
      <c r="C11" s="26">
        <v>145.5123971024037</v>
      </c>
      <c r="D11" s="47">
        <v>152.9687085234982</v>
      </c>
      <c r="E11" s="26">
        <v>151.85893279388182</v>
      </c>
      <c r="F11" s="47">
        <v>155.97839469348565</v>
      </c>
      <c r="G11" s="26">
        <v>162.32</v>
      </c>
      <c r="H11" s="47">
        <v>179.01891</v>
      </c>
      <c r="I11" s="124">
        <f t="shared" si="0"/>
        <v>10.28764785608675</v>
      </c>
      <c r="J11" s="49">
        <f t="shared" si="1"/>
        <v>4.231690780001829</v>
      </c>
    </row>
    <row r="12" spans="1:10" ht="19.5" customHeight="1" thickBot="1">
      <c r="A12" s="183" t="s">
        <v>1001</v>
      </c>
      <c r="B12" s="26">
        <v>134.45660111580844</v>
      </c>
      <c r="C12" s="26">
        <v>154.58932622469482</v>
      </c>
      <c r="D12" s="47">
        <v>160.06682962371025</v>
      </c>
      <c r="E12" s="26">
        <v>157.52798339248363</v>
      </c>
      <c r="F12" s="47">
        <v>161.03489102830923</v>
      </c>
      <c r="G12" s="26">
        <v>171.06</v>
      </c>
      <c r="H12" s="47">
        <v>192.22412</v>
      </c>
      <c r="I12" s="124">
        <f t="shared" si="0"/>
        <v>12.372337191628667</v>
      </c>
      <c r="J12" s="49">
        <f t="shared" si="1"/>
        <v>4.454144247398295</v>
      </c>
    </row>
    <row r="13" spans="1:10" ht="19.5" customHeight="1" thickBot="1">
      <c r="A13" s="183" t="s">
        <v>1002</v>
      </c>
      <c r="B13" s="26">
        <v>137.58390190437046</v>
      </c>
      <c r="C13" s="26">
        <v>150.48059358036346</v>
      </c>
      <c r="D13" s="47">
        <v>151.75133379152348</v>
      </c>
      <c r="E13" s="26">
        <v>150.6541390130584</v>
      </c>
      <c r="F13" s="47">
        <v>155.4277786779247</v>
      </c>
      <c r="G13" s="26">
        <v>163.99</v>
      </c>
      <c r="H13" s="47">
        <v>177.7379</v>
      </c>
      <c r="I13" s="124">
        <f t="shared" si="0"/>
        <v>8.383377035185063</v>
      </c>
      <c r="J13" s="49">
        <f t="shared" si="1"/>
        <v>3.3855660208162774</v>
      </c>
    </row>
    <row r="14" spans="1:10" ht="19.5" customHeight="1" thickBot="1">
      <c r="A14" s="183" t="s">
        <v>1003</v>
      </c>
      <c r="B14" s="26">
        <v>130.84504672897197</v>
      </c>
      <c r="C14" s="26">
        <v>142.42034638479478</v>
      </c>
      <c r="D14" s="47">
        <v>144.8240287051961</v>
      </c>
      <c r="E14" s="26">
        <v>143.0851864701819</v>
      </c>
      <c r="F14" s="47">
        <v>147.03459410221294</v>
      </c>
      <c r="G14" s="26">
        <v>154.96</v>
      </c>
      <c r="H14" s="47">
        <v>168.07506</v>
      </c>
      <c r="I14" s="124">
        <f t="shared" si="0"/>
        <v>8.463513164687662</v>
      </c>
      <c r="J14" s="49">
        <f t="shared" si="1"/>
        <v>3.3680318888771765</v>
      </c>
    </row>
    <row r="15" spans="1:10" ht="19.5" customHeight="1" thickBot="1">
      <c r="A15" s="183" t="s">
        <v>1004</v>
      </c>
      <c r="B15" s="26">
        <v>128.29419254148183</v>
      </c>
      <c r="C15" s="26">
        <v>142.9788576025744</v>
      </c>
      <c r="D15" s="47">
        <v>151.98406510079528</v>
      </c>
      <c r="E15" s="26">
        <v>154.08716723613713</v>
      </c>
      <c r="F15" s="47">
        <v>157.45437633505952</v>
      </c>
      <c r="G15" s="26">
        <v>169.57</v>
      </c>
      <c r="H15" s="47">
        <v>190.28371</v>
      </c>
      <c r="I15" s="124">
        <f t="shared" si="0"/>
        <v>12.215433154449503</v>
      </c>
      <c r="J15" s="49">
        <f t="shared" si="1"/>
        <v>5.882931682159964</v>
      </c>
    </row>
    <row r="16" spans="1:10" ht="19.5" customHeight="1" thickBot="1">
      <c r="A16" s="183" t="s">
        <v>1005</v>
      </c>
      <c r="B16" s="26">
        <v>136.5969711424928</v>
      </c>
      <c r="C16" s="26">
        <v>153.72972946648645</v>
      </c>
      <c r="D16" s="47">
        <v>153.40230466967873</v>
      </c>
      <c r="E16" s="26">
        <v>151.61979283853594</v>
      </c>
      <c r="F16" s="47">
        <v>156.98032288444494</v>
      </c>
      <c r="G16" s="26">
        <v>166.33</v>
      </c>
      <c r="H16" s="47">
        <v>186.00414</v>
      </c>
      <c r="I16" s="124">
        <f t="shared" si="0"/>
        <v>11.828377322190821</v>
      </c>
      <c r="J16" s="49">
        <f t="shared" si="1"/>
        <v>3.8850252203773694</v>
      </c>
    </row>
    <row r="17" spans="1:10" ht="19.5" customHeight="1" thickBot="1">
      <c r="A17" s="183" t="s">
        <v>1006</v>
      </c>
      <c r="B17" s="26">
        <v>175.04105550901633</v>
      </c>
      <c r="C17" s="26">
        <v>190.51005291406392</v>
      </c>
      <c r="D17" s="47">
        <v>191.13510846174776</v>
      </c>
      <c r="E17" s="26">
        <v>194.51130641123947</v>
      </c>
      <c r="F17" s="47">
        <v>204.74739109792625</v>
      </c>
      <c r="G17" s="26">
        <v>219</v>
      </c>
      <c r="H17" s="47">
        <v>237.39559</v>
      </c>
      <c r="I17" s="124">
        <f t="shared" si="0"/>
        <v>8.399812785388129</v>
      </c>
      <c r="J17" s="49">
        <f t="shared" si="1"/>
        <v>4.49871495676466</v>
      </c>
    </row>
    <row r="18" spans="1:10" ht="19.5" customHeight="1" thickBot="1">
      <c r="A18" s="183" t="s">
        <v>1007</v>
      </c>
      <c r="B18" s="26">
        <v>136.6914316452778</v>
      </c>
      <c r="C18" s="26">
        <v>174.39784107055755</v>
      </c>
      <c r="D18" s="47">
        <v>189.81747980375937</v>
      </c>
      <c r="E18" s="26">
        <v>194.7950563405416</v>
      </c>
      <c r="F18" s="47">
        <v>203.28838173925092</v>
      </c>
      <c r="G18" s="26">
        <v>208.4</v>
      </c>
      <c r="H18" s="47">
        <v>220.08157</v>
      </c>
      <c r="I18" s="124">
        <f t="shared" si="0"/>
        <v>5.605359884836849</v>
      </c>
      <c r="J18" s="49">
        <f t="shared" si="1"/>
        <v>4.7631417971568</v>
      </c>
    </row>
    <row r="19" spans="1:10" ht="19.5" customHeight="1" thickBot="1">
      <c r="A19" s="183" t="s">
        <v>1008</v>
      </c>
      <c r="B19" s="26">
        <v>191.43963598784845</v>
      </c>
      <c r="C19" s="26">
        <v>227.39206822581488</v>
      </c>
      <c r="D19" s="47">
        <v>249.08995494732562</v>
      </c>
      <c r="E19" s="26">
        <v>269.95984005961856</v>
      </c>
      <c r="F19" s="47">
        <v>283.1588683338967</v>
      </c>
      <c r="G19" s="26">
        <v>300.28</v>
      </c>
      <c r="H19" s="47">
        <v>326.1632</v>
      </c>
      <c r="I19" s="124">
        <f t="shared" si="0"/>
        <v>8.619688290928483</v>
      </c>
      <c r="J19" s="49">
        <f t="shared" si="1"/>
        <v>7.481057186386986</v>
      </c>
    </row>
    <row r="20" spans="1:10" ht="19.5" customHeight="1" thickBot="1">
      <c r="A20" s="183" t="s">
        <v>1009</v>
      </c>
      <c r="B20" s="26">
        <v>160.8793210751939</v>
      </c>
      <c r="C20" s="26">
        <v>193.342490540784</v>
      </c>
      <c r="D20" s="47">
        <v>205.76685458807557</v>
      </c>
      <c r="E20" s="26">
        <v>207.2516337006905</v>
      </c>
      <c r="F20" s="47">
        <v>214.55458510182976</v>
      </c>
      <c r="G20" s="26">
        <v>225.18</v>
      </c>
      <c r="H20" s="47">
        <v>247.74626</v>
      </c>
      <c r="I20" s="124">
        <f t="shared" si="0"/>
        <v>10.021431743494093</v>
      </c>
      <c r="J20" s="49">
        <f t="shared" si="1"/>
        <v>5.083846092333655</v>
      </c>
    </row>
    <row r="21" spans="1:10" ht="19.5" customHeight="1" thickBot="1">
      <c r="A21" s="183" t="s">
        <v>1010</v>
      </c>
      <c r="B21" s="26">
        <v>139.68868748220555</v>
      </c>
      <c r="C21" s="26">
        <v>167.06871021092456</v>
      </c>
      <c r="D21" s="47">
        <v>175.44410487580495</v>
      </c>
      <c r="E21" s="26">
        <v>185.0638682097516</v>
      </c>
      <c r="F21" s="47">
        <v>192.3170919504424</v>
      </c>
      <c r="G21" s="26">
        <v>202.52</v>
      </c>
      <c r="H21" s="47">
        <v>234.57712</v>
      </c>
      <c r="I21" s="124">
        <f t="shared" si="0"/>
        <v>15.829113174007503</v>
      </c>
      <c r="J21" s="49">
        <f t="shared" si="1"/>
        <v>7.023242821336528</v>
      </c>
    </row>
    <row r="22" spans="1:10" ht="19.5" customHeight="1" thickBot="1">
      <c r="A22" s="183" t="s">
        <v>1011</v>
      </c>
      <c r="B22" s="26">
        <v>117.66163332768265</v>
      </c>
      <c r="C22" s="26">
        <v>134.57239758753036</v>
      </c>
      <c r="D22" s="47">
        <v>146.4983795331388</v>
      </c>
      <c r="E22" s="26">
        <v>146.59109792193715</v>
      </c>
      <c r="F22" s="47">
        <v>149.68480463866564</v>
      </c>
      <c r="G22" s="26">
        <v>160.36</v>
      </c>
      <c r="H22" s="47">
        <v>176.92891</v>
      </c>
      <c r="I22" s="124">
        <f t="shared" si="0"/>
        <v>10.332321027687694</v>
      </c>
      <c r="J22" s="49">
        <f t="shared" si="1"/>
        <v>5.625447613915058</v>
      </c>
    </row>
    <row r="23" spans="1:10" ht="19.5" customHeight="1" thickBot="1">
      <c r="A23" s="183" t="s">
        <v>1012</v>
      </c>
      <c r="B23" s="26">
        <v>114.22864746826805</v>
      </c>
      <c r="C23" s="26">
        <v>125.32828990016854</v>
      </c>
      <c r="D23" s="47">
        <v>133.1494735786624</v>
      </c>
      <c r="E23" s="26">
        <v>131.34777988963828</v>
      </c>
      <c r="F23" s="47">
        <v>132.8965919966952</v>
      </c>
      <c r="G23" s="26">
        <v>145.17</v>
      </c>
      <c r="H23" s="47">
        <v>158.90671</v>
      </c>
      <c r="I23" s="124">
        <f t="shared" si="0"/>
        <v>9.462499138940565</v>
      </c>
      <c r="J23" s="49">
        <f t="shared" si="1"/>
        <v>4.862117793490728</v>
      </c>
    </row>
    <row r="24" spans="1:10" ht="19.5" customHeight="1" thickBot="1">
      <c r="A24" s="183" t="s">
        <v>1013</v>
      </c>
      <c r="B24" s="26">
        <v>125.5704997780322</v>
      </c>
      <c r="C24" s="26">
        <v>144.38414639400574</v>
      </c>
      <c r="D24" s="47">
        <v>157.70305244819662</v>
      </c>
      <c r="E24" s="26">
        <v>160.05901339082263</v>
      </c>
      <c r="F24" s="47">
        <v>164.68000692764107</v>
      </c>
      <c r="G24" s="26">
        <v>175.58</v>
      </c>
      <c r="H24" s="47">
        <v>193.89467</v>
      </c>
      <c r="I24" s="124">
        <f t="shared" si="0"/>
        <v>10.430954550632178</v>
      </c>
      <c r="J24" s="49">
        <f t="shared" si="1"/>
        <v>6.074079634857221</v>
      </c>
    </row>
    <row r="25" spans="1:10" ht="19.5" customHeight="1" thickBot="1">
      <c r="A25" s="183" t="s">
        <v>1014</v>
      </c>
      <c r="B25" s="26">
        <v>119.85956620265458</v>
      </c>
      <c r="C25" s="26">
        <v>144.11893562856102</v>
      </c>
      <c r="D25" s="47">
        <v>144.77702993957635</v>
      </c>
      <c r="E25" s="26">
        <v>147.11126893343456</v>
      </c>
      <c r="F25" s="47">
        <v>155.12945645924145</v>
      </c>
      <c r="G25" s="26">
        <v>168</v>
      </c>
      <c r="H25" s="47">
        <v>190.35756</v>
      </c>
      <c r="I25" s="124">
        <f t="shared" si="0"/>
        <v>13.308071428571433</v>
      </c>
      <c r="J25" s="49">
        <f t="shared" si="1"/>
        <v>5.723082397658064</v>
      </c>
    </row>
    <row r="26" spans="1:10" ht="19.5" customHeight="1" thickBot="1">
      <c r="A26" s="183" t="s">
        <v>1015</v>
      </c>
      <c r="B26" s="26">
        <v>106.68640035872531</v>
      </c>
      <c r="C26" s="26">
        <v>149.28856926870534</v>
      </c>
      <c r="D26" s="47">
        <v>160.04363007055017</v>
      </c>
      <c r="E26" s="26">
        <v>165.54637553497736</v>
      </c>
      <c r="F26" s="47">
        <v>174.7844422524853</v>
      </c>
      <c r="G26" s="26">
        <v>190.11</v>
      </c>
      <c r="H26" s="47">
        <v>212.10616</v>
      </c>
      <c r="I26" s="124">
        <f t="shared" si="0"/>
        <v>11.570227762874111</v>
      </c>
      <c r="J26" s="49">
        <f t="shared" si="1"/>
        <v>7.276685092303037</v>
      </c>
    </row>
    <row r="27" spans="1:10" ht="19.5" customHeight="1" thickBot="1">
      <c r="A27" s="183" t="s">
        <v>1016</v>
      </c>
      <c r="B27" s="26">
        <v>125.89932433941615</v>
      </c>
      <c r="C27" s="26">
        <v>152.67183076361556</v>
      </c>
      <c r="D27" s="47">
        <v>166.13212539894155</v>
      </c>
      <c r="E27" s="26">
        <v>173.91081430580377</v>
      </c>
      <c r="F27" s="47">
        <v>180.2248874541557</v>
      </c>
      <c r="G27" s="26">
        <v>198.02</v>
      </c>
      <c r="H27" s="47">
        <v>225.25767</v>
      </c>
      <c r="I27" s="124">
        <f t="shared" si="0"/>
        <v>13.755009594990394</v>
      </c>
      <c r="J27" s="49">
        <f t="shared" si="1"/>
        <v>8.089656034959681</v>
      </c>
    </row>
    <row r="28" spans="1:10" ht="19.5" customHeight="1" thickBot="1">
      <c r="A28" s="183" t="s">
        <v>1017</v>
      </c>
      <c r="B28" s="26">
        <v>195.2014141811362</v>
      </c>
      <c r="C28" s="26">
        <v>221.64821956701763</v>
      </c>
      <c r="D28" s="47">
        <v>239.64824283614516</v>
      </c>
      <c r="E28" s="26">
        <v>242.63157967888316</v>
      </c>
      <c r="F28" s="47">
        <v>247.6043295934259</v>
      </c>
      <c r="G28" s="26">
        <v>257.93</v>
      </c>
      <c r="H28" s="47">
        <v>280.14477</v>
      </c>
      <c r="I28" s="124">
        <f t="shared" si="0"/>
        <v>8.612712751521725</v>
      </c>
      <c r="J28" s="49">
        <f t="shared" si="1"/>
        <v>4.795746196609296</v>
      </c>
    </row>
    <row r="29" spans="1:10" ht="19.5" customHeight="1" thickBot="1">
      <c r="A29" s="183" t="s">
        <v>1018</v>
      </c>
      <c r="B29" s="26">
        <v>250.8629778095115</v>
      </c>
      <c r="C29" s="26">
        <v>265.0439754536082</v>
      </c>
      <c r="D29" s="47">
        <v>263.08633335060824</v>
      </c>
      <c r="E29" s="26">
        <v>270.67558737547967</v>
      </c>
      <c r="F29" s="47">
        <v>274.83631654030387</v>
      </c>
      <c r="G29" s="26">
        <v>288.01</v>
      </c>
      <c r="H29" s="47">
        <v>309.12257</v>
      </c>
      <c r="I29" s="124">
        <f t="shared" si="0"/>
        <v>7.330498941008995</v>
      </c>
      <c r="J29" s="49">
        <f t="shared" si="1"/>
        <v>3.1246661694962485</v>
      </c>
    </row>
    <row r="30" spans="1:10" ht="19.5" customHeight="1" thickBot="1">
      <c r="A30" s="183" t="s">
        <v>1019</v>
      </c>
      <c r="B30" s="26">
        <v>166.2610578229661</v>
      </c>
      <c r="C30" s="26">
        <v>172.41864224466755</v>
      </c>
      <c r="D30" s="47">
        <v>167.16669943841148</v>
      </c>
      <c r="E30" s="26">
        <v>168.76751136732656</v>
      </c>
      <c r="F30" s="47">
        <v>170.7753395375473</v>
      </c>
      <c r="G30" s="26">
        <v>178.74</v>
      </c>
      <c r="H30" s="47">
        <v>193.50015</v>
      </c>
      <c r="I30" s="124">
        <f t="shared" si="0"/>
        <v>8.257888553205763</v>
      </c>
      <c r="J30" s="49">
        <f t="shared" si="1"/>
        <v>2.3338744111098375</v>
      </c>
    </row>
    <row r="31" spans="1:10" ht="19.5" customHeight="1" thickBot="1">
      <c r="A31" s="183" t="s">
        <v>1020</v>
      </c>
      <c r="B31" s="26">
        <v>182.19524165383032</v>
      </c>
      <c r="C31" s="26">
        <v>209.60890775240387</v>
      </c>
      <c r="D31" s="47">
        <v>231.06217497794015</v>
      </c>
      <c r="E31" s="26">
        <v>247.3175692987063</v>
      </c>
      <c r="F31" s="47">
        <v>254.10089923369213</v>
      </c>
      <c r="G31" s="26">
        <v>263.48</v>
      </c>
      <c r="H31" s="47">
        <v>293.69824</v>
      </c>
      <c r="I31" s="124">
        <f t="shared" si="0"/>
        <v>11.468893274631842</v>
      </c>
      <c r="J31" s="49">
        <f t="shared" si="1"/>
        <v>6.978947744324238</v>
      </c>
    </row>
    <row r="32" spans="1:10" ht="19.5" customHeight="1" thickBot="1">
      <c r="A32" s="183" t="s">
        <v>1021</v>
      </c>
      <c r="B32" s="26">
        <v>249.78789170339516</v>
      </c>
      <c r="C32" s="26">
        <v>280.97595294559625</v>
      </c>
      <c r="D32" s="47">
        <v>292.53003148629085</v>
      </c>
      <c r="E32" s="26">
        <v>298.44549609980186</v>
      </c>
      <c r="F32" s="47">
        <v>320.4318107316266</v>
      </c>
      <c r="G32" s="26">
        <v>336.47</v>
      </c>
      <c r="H32" s="47">
        <v>363.55231</v>
      </c>
      <c r="I32" s="124">
        <f t="shared" si="0"/>
        <v>8.048952358308304</v>
      </c>
      <c r="J32" s="49">
        <f t="shared" si="1"/>
        <v>5.2881636471495685</v>
      </c>
    </row>
    <row r="33" spans="1:10" ht="19.5" customHeight="1" thickBot="1">
      <c r="A33" s="183" t="s">
        <v>1022</v>
      </c>
      <c r="B33" s="26">
        <v>185.5585448541552</v>
      </c>
      <c r="C33" s="26">
        <v>202.37524782381857</v>
      </c>
      <c r="D33" s="47">
        <v>221.92375082863774</v>
      </c>
      <c r="E33" s="26">
        <v>226.4991872043224</v>
      </c>
      <c r="F33" s="47">
        <v>237.61423548859224</v>
      </c>
      <c r="G33" s="26">
        <v>261.69</v>
      </c>
      <c r="H33" s="47">
        <v>285.07929</v>
      </c>
      <c r="I33" s="124">
        <f t="shared" si="0"/>
        <v>8.937785165654025</v>
      </c>
      <c r="J33" s="49">
        <f t="shared" si="1"/>
        <v>7.093140640295603</v>
      </c>
    </row>
    <row r="34" spans="1:10" ht="30" customHeight="1" thickBot="1">
      <c r="A34" s="75" t="s">
        <v>107</v>
      </c>
      <c r="B34" s="51">
        <v>166.16924861756607</v>
      </c>
      <c r="C34" s="51">
        <v>188.06152293360134</v>
      </c>
      <c r="D34" s="52">
        <v>197.28646689698576</v>
      </c>
      <c r="E34" s="51">
        <v>203.88952141156713</v>
      </c>
      <c r="F34" s="52">
        <v>211.67614847185897</v>
      </c>
      <c r="G34" s="51">
        <v>223.27</v>
      </c>
      <c r="H34" s="52">
        <v>245.01247</v>
      </c>
      <c r="I34" s="125">
        <f t="shared" si="0"/>
        <v>9.738195906301787</v>
      </c>
      <c r="J34" s="53">
        <f t="shared" si="1"/>
        <v>5.4332631145324495</v>
      </c>
    </row>
    <row r="35" spans="1:10" ht="19.5" customHeight="1">
      <c r="A35" s="28" t="s">
        <v>987</v>
      </c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2.75" customHeight="1">
      <c r="A36" s="31" t="s">
        <v>141</v>
      </c>
      <c r="B36" s="32"/>
      <c r="C36" s="32"/>
      <c r="D36" s="32"/>
      <c r="E36" s="32"/>
      <c r="F36" s="32"/>
      <c r="G36" s="32"/>
      <c r="H36" s="32"/>
      <c r="I36" s="32"/>
      <c r="J36" s="33"/>
    </row>
    <row r="37" ht="12.75">
      <c r="A37" s="7" t="s">
        <v>142</v>
      </c>
    </row>
    <row r="38" ht="12.75">
      <c r="A38" s="7" t="s">
        <v>143</v>
      </c>
    </row>
    <row r="39" ht="12.75">
      <c r="A39" s="7" t="s">
        <v>144</v>
      </c>
    </row>
    <row r="40" ht="12.75">
      <c r="A40" s="7" t="s">
        <v>145</v>
      </c>
    </row>
    <row r="41" ht="12.75">
      <c r="A41" s="7" t="s">
        <v>146</v>
      </c>
    </row>
  </sheetData>
  <printOptions/>
  <pageMargins left="0.7874015748031497" right="0.7874015748031497" top="1.28" bottom="0.49" header="0.93" footer="0.4921259845"/>
  <pageSetup orientation="portrait" paperSize="9" scale="80" r:id="rId1"/>
  <headerFooter alignWithMargins="0">
    <oddHeader>&amp;L&amp;"Arial,Bold"&amp;14Prämientarife in der OKP</oddHeader>
    <oddFooter>&amp;L&amp;"Arial,Regular"Statistik über die Krankenversicherung 2000, Bundesamt für Sozialversicherung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0.625" style="7" customWidth="1"/>
    <col min="2" max="7" width="11.125" style="7" customWidth="1"/>
    <col min="8" max="9" width="13.75390625" style="7" customWidth="1"/>
    <col min="10" max="16384" width="11.375" style="7" customWidth="1"/>
  </cols>
  <sheetData>
    <row r="1" s="1" customFormat="1" ht="13.5" customHeight="1">
      <c r="A1" s="1" t="s">
        <v>149</v>
      </c>
    </row>
    <row r="2" s="1" customFormat="1" ht="27.75" customHeight="1">
      <c r="A2" s="2" t="s">
        <v>157</v>
      </c>
    </row>
    <row r="3" spans="1:9" ht="24" customHeight="1">
      <c r="A3" s="35" t="s">
        <v>992</v>
      </c>
      <c r="B3" s="6" t="s">
        <v>158</v>
      </c>
      <c r="C3" s="36" t="s">
        <v>150</v>
      </c>
      <c r="D3" s="6" t="s">
        <v>151</v>
      </c>
      <c r="E3" s="36" t="s">
        <v>152</v>
      </c>
      <c r="F3" s="6" t="s">
        <v>153</v>
      </c>
      <c r="G3" s="36" t="s">
        <v>154</v>
      </c>
      <c r="H3" s="6" t="s">
        <v>159</v>
      </c>
      <c r="I3" s="36" t="s">
        <v>135</v>
      </c>
    </row>
    <row r="4" spans="1:9" ht="15" customHeight="1">
      <c r="A4" s="37"/>
      <c r="B4" s="12" t="s">
        <v>136</v>
      </c>
      <c r="C4" s="39" t="s">
        <v>136</v>
      </c>
      <c r="D4" s="11" t="s">
        <v>136</v>
      </c>
      <c r="E4" s="39" t="s">
        <v>136</v>
      </c>
      <c r="F4" s="11" t="s">
        <v>136</v>
      </c>
      <c r="G4" s="39" t="s">
        <v>136</v>
      </c>
      <c r="H4" s="12" t="s">
        <v>137</v>
      </c>
      <c r="I4" s="38" t="s">
        <v>137</v>
      </c>
    </row>
    <row r="5" spans="1:9" ht="15" customHeight="1">
      <c r="A5" s="37"/>
      <c r="B5" s="12" t="s">
        <v>138</v>
      </c>
      <c r="C5" s="38" t="s">
        <v>138</v>
      </c>
      <c r="D5" s="12" t="s">
        <v>138</v>
      </c>
      <c r="E5" s="38" t="s">
        <v>138</v>
      </c>
      <c r="F5" s="11" t="s">
        <v>138</v>
      </c>
      <c r="G5" s="38" t="s">
        <v>138</v>
      </c>
      <c r="H5" s="12" t="s">
        <v>139</v>
      </c>
      <c r="I5" s="38" t="s">
        <v>139</v>
      </c>
    </row>
    <row r="6" spans="1:9" ht="15" customHeight="1">
      <c r="A6" s="37"/>
      <c r="B6" s="12" t="s">
        <v>986</v>
      </c>
      <c r="C6" s="38" t="s">
        <v>986</v>
      </c>
      <c r="D6" s="12" t="s">
        <v>986</v>
      </c>
      <c r="E6" s="38" t="s">
        <v>986</v>
      </c>
      <c r="F6" s="11" t="s">
        <v>986</v>
      </c>
      <c r="G6" s="38" t="s">
        <v>986</v>
      </c>
      <c r="H6" s="12" t="s">
        <v>140</v>
      </c>
      <c r="I6" s="38" t="s">
        <v>140</v>
      </c>
    </row>
    <row r="7" spans="1:9" ht="15.75" customHeight="1">
      <c r="A7" s="40"/>
      <c r="B7" s="16"/>
      <c r="C7" s="41"/>
      <c r="D7" s="16"/>
      <c r="E7" s="41"/>
      <c r="F7" s="166"/>
      <c r="G7" s="41"/>
      <c r="H7" s="16" t="s">
        <v>986</v>
      </c>
      <c r="I7" s="41" t="s">
        <v>986</v>
      </c>
    </row>
    <row r="8" spans="1:10" ht="30" customHeight="1" thickBot="1">
      <c r="A8" s="182" t="s">
        <v>997</v>
      </c>
      <c r="B8" s="161">
        <v>18.564141910898098</v>
      </c>
      <c r="C8" s="48">
        <v>7.842968628314317</v>
      </c>
      <c r="D8" s="161">
        <v>4.368799803000507</v>
      </c>
      <c r="E8" s="48">
        <v>4.909842166769356</v>
      </c>
      <c r="F8" s="161">
        <v>5.228685726382738</v>
      </c>
      <c r="G8" s="48">
        <v>10.371451977150944</v>
      </c>
      <c r="H8" s="161">
        <v>8.43941607294254</v>
      </c>
      <c r="I8" s="48">
        <v>6.520680411879409</v>
      </c>
      <c r="J8" s="22"/>
    </row>
    <row r="9" spans="1:10" ht="19.5" customHeight="1" thickBot="1">
      <c r="A9" s="183" t="s">
        <v>998</v>
      </c>
      <c r="B9" s="124">
        <v>12.836830120731047</v>
      </c>
      <c r="C9" s="49">
        <v>5.427636870591556</v>
      </c>
      <c r="D9" s="124">
        <v>6.704397558391663</v>
      </c>
      <c r="E9" s="49">
        <v>2.491579244071541</v>
      </c>
      <c r="F9" s="124">
        <v>3.8616843241308914</v>
      </c>
      <c r="G9" s="49">
        <v>10.537406646751299</v>
      </c>
      <c r="H9" s="124">
        <v>6.915354632260251</v>
      </c>
      <c r="I9" s="49">
        <v>5.768883889401688</v>
      </c>
      <c r="J9" s="22"/>
    </row>
    <row r="10" spans="1:10" ht="19.5" customHeight="1" thickBot="1">
      <c r="A10" s="183" t="s">
        <v>999</v>
      </c>
      <c r="B10" s="124">
        <v>6.606926849377628</v>
      </c>
      <c r="C10" s="49">
        <v>6.729166114238164</v>
      </c>
      <c r="D10" s="124">
        <v>-0.09997872815887304</v>
      </c>
      <c r="E10" s="49">
        <v>6.21018805057601</v>
      </c>
      <c r="F10" s="124">
        <v>7.126832607462337</v>
      </c>
      <c r="G10" s="49">
        <v>11.028200711907225</v>
      </c>
      <c r="H10" s="124">
        <v>6.215682532939959</v>
      </c>
      <c r="I10" s="49">
        <v>6.137606141186458</v>
      </c>
      <c r="J10" s="22"/>
    </row>
    <row r="11" spans="1:10" ht="19.5" customHeight="1" thickBot="1">
      <c r="A11" s="183" t="s">
        <v>1000</v>
      </c>
      <c r="B11" s="124">
        <v>7.82075525200991</v>
      </c>
      <c r="C11" s="49">
        <v>5.124176063051979</v>
      </c>
      <c r="D11" s="124">
        <v>-0.7254919913544998</v>
      </c>
      <c r="E11" s="49">
        <v>2.7126898785698574</v>
      </c>
      <c r="F11" s="124">
        <v>4.065694687380439</v>
      </c>
      <c r="G11" s="49">
        <v>10.28764785608675</v>
      </c>
      <c r="H11" s="124">
        <v>4.821462261922238</v>
      </c>
      <c r="I11" s="49">
        <v>4.231690780001829</v>
      </c>
      <c r="J11" s="22"/>
    </row>
    <row r="12" spans="1:10" ht="19.5" customHeight="1" thickBot="1">
      <c r="A12" s="183" t="s">
        <v>1001</v>
      </c>
      <c r="B12" s="124">
        <v>14.973400295568915</v>
      </c>
      <c r="C12" s="49">
        <v>3.543261059986709</v>
      </c>
      <c r="D12" s="124">
        <v>-1.5861163972542016</v>
      </c>
      <c r="E12" s="49">
        <v>2.226212486379692</v>
      </c>
      <c r="F12" s="124">
        <v>6.225426618836535</v>
      </c>
      <c r="G12" s="49">
        <v>12.372337191628667</v>
      </c>
      <c r="H12" s="124">
        <v>6.138014418320115</v>
      </c>
      <c r="I12" s="49">
        <v>4.454144247398295</v>
      </c>
      <c r="J12" s="22"/>
    </row>
    <row r="13" spans="1:10" ht="19.5" customHeight="1" thickBot="1">
      <c r="A13" s="183" t="s">
        <v>1002</v>
      </c>
      <c r="B13" s="124">
        <v>9.373692341533543</v>
      </c>
      <c r="C13" s="49">
        <v>0.8444545445532048</v>
      </c>
      <c r="D13" s="124">
        <v>-0.7230215056774466</v>
      </c>
      <c r="E13" s="49">
        <v>3.1686083742130213</v>
      </c>
      <c r="F13" s="124">
        <v>5.508810197833319</v>
      </c>
      <c r="G13" s="49">
        <v>8.383377035185063</v>
      </c>
      <c r="H13" s="124">
        <v>4.360320400756668</v>
      </c>
      <c r="I13" s="49">
        <v>3.3855660208162774</v>
      </c>
      <c r="J13" s="22"/>
    </row>
    <row r="14" spans="1:10" ht="19.5" customHeight="1" thickBot="1">
      <c r="A14" s="183" t="s">
        <v>1003</v>
      </c>
      <c r="B14" s="124">
        <v>8.846570768398673</v>
      </c>
      <c r="C14" s="49">
        <v>1.6877380103450867</v>
      </c>
      <c r="D14" s="124">
        <v>-1.2006586548933755</v>
      </c>
      <c r="E14" s="49">
        <v>2.760179253674225</v>
      </c>
      <c r="F14" s="124">
        <v>5.390164094497128</v>
      </c>
      <c r="G14" s="49">
        <v>8.463513164687662</v>
      </c>
      <c r="H14" s="124">
        <v>4.261587049837257</v>
      </c>
      <c r="I14" s="49">
        <v>3.3680318888771765</v>
      </c>
      <c r="J14" s="22"/>
    </row>
    <row r="15" spans="1:10" ht="19.5" customHeight="1" thickBot="1">
      <c r="A15" s="183" t="s">
        <v>1004</v>
      </c>
      <c r="B15" s="124">
        <v>11.446087130050355</v>
      </c>
      <c r="C15" s="49">
        <v>6.298279094697932</v>
      </c>
      <c r="D15" s="124">
        <v>1.3837648926860109</v>
      </c>
      <c r="E15" s="49">
        <v>2.1852625103829517</v>
      </c>
      <c r="F15" s="124">
        <v>7.694688421462917</v>
      </c>
      <c r="G15" s="49">
        <v>12.215433154449503</v>
      </c>
      <c r="H15" s="124">
        <v>6.790454639241572</v>
      </c>
      <c r="I15" s="49">
        <v>5.882931682159964</v>
      </c>
      <c r="J15" s="22"/>
    </row>
    <row r="16" spans="1:10" ht="19.5" customHeight="1" thickBot="1">
      <c r="A16" s="183" t="s">
        <v>1005</v>
      </c>
      <c r="B16" s="124">
        <v>12.542560922614745</v>
      </c>
      <c r="C16" s="49">
        <v>-0.21298729786621962</v>
      </c>
      <c r="D16" s="124">
        <v>-1.1619850399125804</v>
      </c>
      <c r="E16" s="49">
        <v>3.5355080926786226</v>
      </c>
      <c r="F16" s="124">
        <v>5.955954825266523</v>
      </c>
      <c r="G16" s="49">
        <v>11.828377322190821</v>
      </c>
      <c r="H16" s="124">
        <v>5.280253870635487</v>
      </c>
      <c r="I16" s="49">
        <v>3.8850252203773694</v>
      </c>
      <c r="J16" s="22"/>
    </row>
    <row r="17" spans="1:10" ht="19.5" customHeight="1" thickBot="1">
      <c r="A17" s="183" t="s">
        <v>1006</v>
      </c>
      <c r="B17" s="124">
        <v>8.837353819687625</v>
      </c>
      <c r="C17" s="49">
        <v>0.32809583437877454</v>
      </c>
      <c r="D17" s="124">
        <v>1.7663934044683354</v>
      </c>
      <c r="E17" s="49">
        <v>5.262462566081099</v>
      </c>
      <c r="F17" s="124">
        <v>6.961069845943498</v>
      </c>
      <c r="G17" s="49">
        <v>8.399812785388129</v>
      </c>
      <c r="H17" s="124">
        <v>5.209620463509945</v>
      </c>
      <c r="I17" s="49">
        <v>4.49871495676466</v>
      </c>
      <c r="J17" s="22"/>
    </row>
    <row r="18" spans="1:10" ht="19.5" customHeight="1" thickBot="1">
      <c r="A18" s="183" t="s">
        <v>1007</v>
      </c>
      <c r="B18" s="124">
        <v>27.585057067168687</v>
      </c>
      <c r="C18" s="49">
        <v>8.841645423215631</v>
      </c>
      <c r="D18" s="124">
        <v>2.6222961878580664</v>
      </c>
      <c r="E18" s="49">
        <v>4.360133957332699</v>
      </c>
      <c r="F18" s="124">
        <v>2.5144665017332524</v>
      </c>
      <c r="G18" s="49">
        <v>5.605359884836849</v>
      </c>
      <c r="H18" s="124">
        <v>8.261422839877785</v>
      </c>
      <c r="I18" s="49">
        <v>4.7631417971568</v>
      </c>
      <c r="J18" s="22"/>
    </row>
    <row r="19" spans="1:10" ht="19.5" customHeight="1" thickBot="1">
      <c r="A19" s="183" t="s">
        <v>1008</v>
      </c>
      <c r="B19" s="124">
        <v>18.780035833461625</v>
      </c>
      <c r="C19" s="49">
        <v>9.542059620111</v>
      </c>
      <c r="D19" s="124">
        <v>8.378453124176056</v>
      </c>
      <c r="E19" s="49">
        <v>4.88925622098577</v>
      </c>
      <c r="F19" s="124">
        <v>6.046475523385091</v>
      </c>
      <c r="G19" s="49">
        <v>8.619688290928483</v>
      </c>
      <c r="H19" s="124">
        <v>9.2866675298499</v>
      </c>
      <c r="I19" s="49">
        <v>7.481057186386986</v>
      </c>
      <c r="J19" s="22"/>
    </row>
    <row r="20" spans="1:10" ht="19.5" customHeight="1" thickBot="1">
      <c r="A20" s="183" t="s">
        <v>1009</v>
      </c>
      <c r="B20" s="124">
        <v>20.178584325587156</v>
      </c>
      <c r="C20" s="49">
        <v>6.426090825943273</v>
      </c>
      <c r="D20" s="124">
        <v>0.7215832285463534</v>
      </c>
      <c r="E20" s="49">
        <v>3.5237123446206815</v>
      </c>
      <c r="F20" s="124">
        <v>4.952313134267124</v>
      </c>
      <c r="G20" s="49">
        <v>10.021431743494093</v>
      </c>
      <c r="H20" s="124">
        <v>7.461066652753168</v>
      </c>
      <c r="I20" s="49">
        <v>5.083846092333655</v>
      </c>
      <c r="J20" s="22"/>
    </row>
    <row r="21" spans="1:10" ht="19.5" customHeight="1" thickBot="1">
      <c r="A21" s="183" t="s">
        <v>1010</v>
      </c>
      <c r="B21" s="124">
        <v>19.600744499948757</v>
      </c>
      <c r="C21" s="49">
        <v>5.013143786353792</v>
      </c>
      <c r="D21" s="124">
        <v>5.483092943337355</v>
      </c>
      <c r="E21" s="49">
        <v>3.9193084046368183</v>
      </c>
      <c r="F21" s="124">
        <v>5.305252874864998</v>
      </c>
      <c r="G21" s="49">
        <v>15.829113174007503</v>
      </c>
      <c r="H21" s="124">
        <v>9.023654486243537</v>
      </c>
      <c r="I21" s="49">
        <v>7.023242821336528</v>
      </c>
      <c r="J21" s="22"/>
    </row>
    <row r="22" spans="1:10" ht="19.5" customHeight="1" thickBot="1">
      <c r="A22" s="183" t="s">
        <v>1011</v>
      </c>
      <c r="B22" s="124">
        <v>14.37236912456582</v>
      </c>
      <c r="C22" s="49">
        <v>8.862130837678944</v>
      </c>
      <c r="D22" s="124">
        <v>0.06328970265324511</v>
      </c>
      <c r="E22" s="49">
        <v>2.1104328711528955</v>
      </c>
      <c r="F22" s="124">
        <v>7.131782940228273</v>
      </c>
      <c r="G22" s="49">
        <v>10.332321027687694</v>
      </c>
      <c r="H22" s="124">
        <v>7.035371690967973</v>
      </c>
      <c r="I22" s="49">
        <v>5.625447613915058</v>
      </c>
      <c r="J22" s="22"/>
    </row>
    <row r="23" spans="1:10" ht="19.5" customHeight="1" thickBot="1">
      <c r="A23" s="183" t="s">
        <v>1012</v>
      </c>
      <c r="B23" s="124">
        <v>9.717039182297855</v>
      </c>
      <c r="C23" s="49">
        <v>6.240557247468941</v>
      </c>
      <c r="D23" s="124">
        <v>-1.3531361714019172</v>
      </c>
      <c r="E23" s="49">
        <v>1.1791688510900475</v>
      </c>
      <c r="F23" s="124">
        <v>9.235306804263264</v>
      </c>
      <c r="G23" s="49">
        <v>9.462499138940565</v>
      </c>
      <c r="H23" s="124">
        <v>5.656089714237678</v>
      </c>
      <c r="I23" s="49">
        <v>4.862117793490728</v>
      </c>
      <c r="J23" s="22"/>
    </row>
    <row r="24" spans="1:10" ht="19.5" customHeight="1" thickBot="1">
      <c r="A24" s="183" t="s">
        <v>1013</v>
      </c>
      <c r="B24" s="124">
        <v>14.982537020422749</v>
      </c>
      <c r="C24" s="49">
        <v>9.224631918967956</v>
      </c>
      <c r="D24" s="124">
        <v>1.4939222203070006</v>
      </c>
      <c r="E24" s="49">
        <v>2.8870561169430533</v>
      </c>
      <c r="F24" s="124">
        <v>6.618892770115256</v>
      </c>
      <c r="G24" s="49">
        <v>10.430954550632178</v>
      </c>
      <c r="H24" s="124">
        <v>7.509384298306987</v>
      </c>
      <c r="I24" s="49">
        <v>6.074079634857221</v>
      </c>
      <c r="J24" s="22"/>
    </row>
    <row r="25" spans="1:10" ht="19.5" customHeight="1" thickBot="1">
      <c r="A25" s="183" t="s">
        <v>1014</v>
      </c>
      <c r="B25" s="124">
        <v>20.23982748685199</v>
      </c>
      <c r="C25" s="49">
        <v>0.45663278607014207</v>
      </c>
      <c r="D25" s="124">
        <v>1.6122992679380266</v>
      </c>
      <c r="E25" s="49">
        <v>5.450423739757825</v>
      </c>
      <c r="F25" s="124">
        <v>8.296647093674398</v>
      </c>
      <c r="G25" s="49">
        <v>13.308071428571433</v>
      </c>
      <c r="H25" s="124">
        <v>8.014710164524086</v>
      </c>
      <c r="I25" s="49">
        <v>5.723082397658064</v>
      </c>
      <c r="J25" s="22"/>
    </row>
    <row r="26" spans="1:10" ht="19.5" customHeight="1" thickBot="1">
      <c r="A26" s="183" t="s">
        <v>1015</v>
      </c>
      <c r="B26" s="124">
        <v>39.9321457718447</v>
      </c>
      <c r="C26" s="49">
        <v>7.2042091732333</v>
      </c>
      <c r="D26" s="124">
        <v>3.438278338226571</v>
      </c>
      <c r="E26" s="49">
        <v>5.580349728379329</v>
      </c>
      <c r="F26" s="124">
        <v>8.768261951699426</v>
      </c>
      <c r="G26" s="49">
        <v>11.570227762874111</v>
      </c>
      <c r="H26" s="124">
        <v>12.13487499074799</v>
      </c>
      <c r="I26" s="49">
        <v>7.276685092303037</v>
      </c>
      <c r="J26" s="22"/>
    </row>
    <row r="27" spans="1:10" ht="19.5" customHeight="1" thickBot="1">
      <c r="A27" s="183" t="s">
        <v>1016</v>
      </c>
      <c r="B27" s="124">
        <v>21.265011996428605</v>
      </c>
      <c r="C27" s="49">
        <v>8.816488652819524</v>
      </c>
      <c r="D27" s="124">
        <v>4.68223041641275</v>
      </c>
      <c r="E27" s="49">
        <v>3.630638596889837</v>
      </c>
      <c r="F27" s="124">
        <v>9.873837513351708</v>
      </c>
      <c r="G27" s="49">
        <v>13.755009594990394</v>
      </c>
      <c r="H27" s="124">
        <v>10.181673577738515</v>
      </c>
      <c r="I27" s="49">
        <v>8.089656034959681</v>
      </c>
      <c r="J27" s="22"/>
    </row>
    <row r="28" spans="1:10" ht="19.5" customHeight="1" thickBot="1">
      <c r="A28" s="183" t="s">
        <v>1017</v>
      </c>
      <c r="B28" s="124">
        <v>13.548470177239732</v>
      </c>
      <c r="C28" s="49">
        <v>8.120987077762216</v>
      </c>
      <c r="D28" s="124">
        <v>1.2448815845388013</v>
      </c>
      <c r="E28" s="49">
        <v>2.0495064661920934</v>
      </c>
      <c r="F28" s="124">
        <v>4.170230150469983</v>
      </c>
      <c r="G28" s="49">
        <v>8.612712751521725</v>
      </c>
      <c r="H28" s="124">
        <v>6.2062137599615985</v>
      </c>
      <c r="I28" s="49">
        <v>4.795746196609296</v>
      </c>
      <c r="J28" s="22"/>
    </row>
    <row r="29" spans="1:10" ht="19.5" customHeight="1" thickBot="1">
      <c r="A29" s="183" t="s">
        <v>1018</v>
      </c>
      <c r="B29" s="124">
        <v>5.6528857976264595</v>
      </c>
      <c r="C29" s="49">
        <v>-0.7386103002905681</v>
      </c>
      <c r="D29" s="124">
        <v>2.884700975613744</v>
      </c>
      <c r="E29" s="49">
        <v>1.5371645463735388</v>
      </c>
      <c r="F29" s="124">
        <v>4.793283371546075</v>
      </c>
      <c r="G29" s="49">
        <v>7.330498941008995</v>
      </c>
      <c r="H29" s="124">
        <v>3.5417951760174704</v>
      </c>
      <c r="I29" s="49">
        <v>3.1246661694962485</v>
      </c>
      <c r="J29" s="22"/>
    </row>
    <row r="30" spans="1:10" ht="19.5" customHeight="1" thickBot="1">
      <c r="A30" s="183" t="s">
        <v>1019</v>
      </c>
      <c r="B30" s="124">
        <v>3.7035638425072492</v>
      </c>
      <c r="C30" s="49">
        <v>-3.0460411576628665</v>
      </c>
      <c r="D30" s="124">
        <v>0.9576141266729135</v>
      </c>
      <c r="E30" s="49">
        <v>1.1897006443678884</v>
      </c>
      <c r="F30" s="124">
        <v>4.663823526289387</v>
      </c>
      <c r="G30" s="49">
        <v>8.257888553205763</v>
      </c>
      <c r="H30" s="124">
        <v>2.5608931991485173</v>
      </c>
      <c r="I30" s="49">
        <v>2.3338744111098375</v>
      </c>
      <c r="J30" s="22"/>
    </row>
    <row r="31" spans="1:10" ht="19.5" customHeight="1" thickBot="1">
      <c r="A31" s="183" t="s">
        <v>1020</v>
      </c>
      <c r="B31" s="124">
        <v>15.04631287279133</v>
      </c>
      <c r="C31" s="49">
        <v>10.234902445499836</v>
      </c>
      <c r="D31" s="124">
        <v>7.03507370789619</v>
      </c>
      <c r="E31" s="49">
        <v>2.7427610396708326</v>
      </c>
      <c r="F31" s="124">
        <v>3.6910931030126313</v>
      </c>
      <c r="G31" s="49">
        <v>11.468893274631842</v>
      </c>
      <c r="H31" s="124">
        <v>8.283109570217917</v>
      </c>
      <c r="I31" s="49">
        <v>6.978947744324238</v>
      </c>
      <c r="J31" s="22"/>
    </row>
    <row r="32" spans="1:9" ht="19.5" customHeight="1" thickBot="1">
      <c r="A32" s="183" t="s">
        <v>1021</v>
      </c>
      <c r="B32" s="124">
        <v>12.485817879128676</v>
      </c>
      <c r="C32" s="49">
        <v>4.112123624661842</v>
      </c>
      <c r="D32" s="124">
        <v>2.022173444365909</v>
      </c>
      <c r="E32" s="49">
        <v>7.36694469145965</v>
      </c>
      <c r="F32" s="124">
        <v>5.005180113595517</v>
      </c>
      <c r="G32" s="49">
        <v>8.048952358308304</v>
      </c>
      <c r="H32" s="124">
        <v>6.454964880332481</v>
      </c>
      <c r="I32" s="49">
        <v>5.2881636471495685</v>
      </c>
    </row>
    <row r="33" spans="1:13" ht="19.5" customHeight="1" thickBot="1">
      <c r="A33" s="183" t="s">
        <v>1022</v>
      </c>
      <c r="B33" s="124">
        <v>9.062747815187338</v>
      </c>
      <c r="C33" s="49">
        <v>9.659532583667282</v>
      </c>
      <c r="D33" s="124">
        <v>2.0617155030052023</v>
      </c>
      <c r="E33" s="49">
        <v>4.907323695710699</v>
      </c>
      <c r="F33" s="124">
        <v>10.132290458903764</v>
      </c>
      <c r="G33" s="49">
        <v>8.937785165654025</v>
      </c>
      <c r="H33" s="124">
        <v>7.4189208502970505</v>
      </c>
      <c r="I33" s="49">
        <v>7.093140640295603</v>
      </c>
      <c r="K33" s="27"/>
      <c r="L33" s="27"/>
      <c r="M33" s="27"/>
    </row>
    <row r="34" spans="1:9" ht="30" customHeight="1" thickBot="1">
      <c r="A34" s="75" t="s">
        <v>107</v>
      </c>
      <c r="B34" s="184">
        <v>13.174684544924272</v>
      </c>
      <c r="C34" s="53">
        <v>4.905279835812804</v>
      </c>
      <c r="D34" s="184">
        <v>3.3469373842196664</v>
      </c>
      <c r="E34" s="53">
        <v>3.8190422962315522</v>
      </c>
      <c r="F34" s="184">
        <v>5.4771648160833655</v>
      </c>
      <c r="G34" s="53">
        <v>9.738195906301787</v>
      </c>
      <c r="H34" s="184">
        <v>6.685710881199891</v>
      </c>
      <c r="I34" s="53">
        <v>5.4332631145324495</v>
      </c>
    </row>
    <row r="35" spans="1:9" ht="19.5" customHeight="1">
      <c r="A35" s="28" t="s">
        <v>987</v>
      </c>
      <c r="B35" s="29"/>
      <c r="C35" s="29"/>
      <c r="D35" s="29"/>
      <c r="E35" s="29"/>
      <c r="F35" s="29"/>
      <c r="G35" s="29"/>
      <c r="H35" s="29"/>
      <c r="I35" s="30"/>
    </row>
    <row r="36" spans="1:9" ht="12.75" customHeight="1">
      <c r="A36" s="31" t="s">
        <v>155</v>
      </c>
      <c r="B36" s="32"/>
      <c r="C36" s="32"/>
      <c r="D36" s="32"/>
      <c r="E36" s="32"/>
      <c r="F36" s="32"/>
      <c r="G36" s="32"/>
      <c r="H36" s="32"/>
      <c r="I36" s="33"/>
    </row>
    <row r="37" spans="1:9" ht="12.75" customHeight="1">
      <c r="A37" s="31" t="s">
        <v>156</v>
      </c>
      <c r="B37" s="32"/>
      <c r="C37" s="32"/>
      <c r="D37" s="32"/>
      <c r="E37" s="32"/>
      <c r="F37" s="32"/>
      <c r="G37" s="32"/>
      <c r="H37" s="32"/>
      <c r="I37" s="33"/>
    </row>
    <row r="38" spans="1:9" ht="12.75" customHeight="1">
      <c r="A38" s="31"/>
      <c r="B38" s="32"/>
      <c r="C38" s="32"/>
      <c r="D38" s="32"/>
      <c r="E38" s="32"/>
      <c r="F38" s="32"/>
      <c r="G38" s="32"/>
      <c r="H38" s="32"/>
      <c r="I38" s="33"/>
    </row>
  </sheetData>
  <printOptions/>
  <pageMargins left="0.7874015748031497" right="0.7874015748031497" top="1.28" bottom="0.49" header="0.93" footer="0.4921259845"/>
  <pageSetup orientation="portrait" paperSize="9" scale="80" r:id="rId1"/>
  <headerFooter alignWithMargins="0">
    <oddHeader>&amp;L&amp;"Arial,Bold"&amp;14Prämientarife in der OKP</oddHeader>
    <oddFooter>&amp;L&amp;"Arial,Regular"Statistik über die Krankenversicherung 2000, Bundesamt für Sozialversicherung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2.375" style="7" customWidth="1"/>
    <col min="2" max="2" width="11.25390625" style="7" hidden="1" customWidth="1"/>
    <col min="3" max="8" width="11.25390625" style="7" customWidth="1"/>
    <col min="9" max="10" width="13.25390625" style="7" customWidth="1"/>
    <col min="11" max="16384" width="11.375" style="7" customWidth="1"/>
  </cols>
  <sheetData>
    <row r="1" s="1" customFormat="1" ht="13.5" customHeight="1">
      <c r="A1" s="1" t="s">
        <v>160</v>
      </c>
    </row>
    <row r="2" s="1" customFormat="1" ht="27.75" customHeight="1">
      <c r="A2" s="2" t="s">
        <v>164</v>
      </c>
    </row>
    <row r="3" spans="1:10" ht="24" customHeight="1">
      <c r="A3" s="35" t="s">
        <v>992</v>
      </c>
      <c r="B3" s="6">
        <v>1996</v>
      </c>
      <c r="C3" s="6">
        <v>1997</v>
      </c>
      <c r="D3" s="36">
        <v>1998</v>
      </c>
      <c r="E3" s="6">
        <v>1999</v>
      </c>
      <c r="F3" s="36">
        <v>2000</v>
      </c>
      <c r="G3" s="6">
        <v>2001</v>
      </c>
      <c r="H3" s="36">
        <v>2002</v>
      </c>
      <c r="I3" s="6" t="s">
        <v>134</v>
      </c>
      <c r="J3" s="36" t="s">
        <v>135</v>
      </c>
    </row>
    <row r="4" spans="1:10" ht="15" customHeight="1">
      <c r="A4" s="37"/>
      <c r="B4" s="12" t="s">
        <v>1128</v>
      </c>
      <c r="C4" s="12" t="s">
        <v>1128</v>
      </c>
      <c r="D4" s="39" t="s">
        <v>1128</v>
      </c>
      <c r="E4" s="11" t="s">
        <v>1128</v>
      </c>
      <c r="F4" s="39" t="s">
        <v>1128</v>
      </c>
      <c r="G4" s="11" t="s">
        <v>1128</v>
      </c>
      <c r="H4" s="39" t="s">
        <v>1128</v>
      </c>
      <c r="I4" s="12" t="s">
        <v>136</v>
      </c>
      <c r="J4" s="38" t="s">
        <v>137</v>
      </c>
    </row>
    <row r="5" spans="1:10" ht="15" customHeight="1">
      <c r="A5" s="37"/>
      <c r="B5" s="12"/>
      <c r="C5" s="12"/>
      <c r="D5" s="38"/>
      <c r="E5" s="12"/>
      <c r="F5" s="38"/>
      <c r="G5" s="11"/>
      <c r="H5" s="39"/>
      <c r="I5" s="12" t="s">
        <v>138</v>
      </c>
      <c r="J5" s="38" t="s">
        <v>139</v>
      </c>
    </row>
    <row r="6" spans="1:10" ht="15" customHeight="1">
      <c r="A6" s="37"/>
      <c r="B6" s="12"/>
      <c r="C6" s="12"/>
      <c r="D6" s="38"/>
      <c r="E6" s="12"/>
      <c r="F6" s="38"/>
      <c r="G6" s="11"/>
      <c r="H6" s="39"/>
      <c r="I6" s="12" t="s">
        <v>986</v>
      </c>
      <c r="J6" s="38" t="s">
        <v>140</v>
      </c>
    </row>
    <row r="7" spans="1:10" ht="15.75" customHeight="1">
      <c r="A7" s="40"/>
      <c r="B7" s="16"/>
      <c r="C7" s="16"/>
      <c r="D7" s="41"/>
      <c r="E7" s="16"/>
      <c r="F7" s="41"/>
      <c r="G7" s="166"/>
      <c r="H7" s="42"/>
      <c r="I7" s="16"/>
      <c r="J7" s="41" t="s">
        <v>986</v>
      </c>
    </row>
    <row r="8" spans="1:10" ht="30" customHeight="1" thickBot="1">
      <c r="A8" s="182" t="s">
        <v>997</v>
      </c>
      <c r="B8" s="20">
        <v>103.49267703996466</v>
      </c>
      <c r="C8" s="20">
        <v>122.70520447305117</v>
      </c>
      <c r="D8" s="44">
        <v>125.59959640332212</v>
      </c>
      <c r="E8" s="20">
        <v>132.64596877205022</v>
      </c>
      <c r="F8" s="44">
        <v>138.9832836999026</v>
      </c>
      <c r="G8" s="20">
        <v>151.38</v>
      </c>
      <c r="H8" s="44">
        <v>174.09601</v>
      </c>
      <c r="I8" s="161">
        <f aca="true" t="shared" si="0" ref="I8:I34">(H8-G8)/G8*100</f>
        <v>15.005951909102928</v>
      </c>
      <c r="J8" s="48">
        <f aca="true" t="shared" si="1" ref="J8:J34">100*((H8/C8)^(1/5)-1)</f>
        <v>7.247003530215834</v>
      </c>
    </row>
    <row r="9" spans="1:10" ht="19.5" customHeight="1" thickBot="1">
      <c r="A9" s="183" t="s">
        <v>998</v>
      </c>
      <c r="B9" s="26">
        <v>103.61707928535405</v>
      </c>
      <c r="C9" s="26">
        <v>116.91822772927814</v>
      </c>
      <c r="D9" s="47">
        <v>121.7744622665916</v>
      </c>
      <c r="E9" s="26">
        <v>130.77066160794996</v>
      </c>
      <c r="F9" s="47">
        <v>132.36579076296618</v>
      </c>
      <c r="G9" s="26">
        <v>139.02</v>
      </c>
      <c r="H9" s="47">
        <v>164.31093</v>
      </c>
      <c r="I9" s="124">
        <f t="shared" si="0"/>
        <v>18.192296072507556</v>
      </c>
      <c r="J9" s="49">
        <f t="shared" si="1"/>
        <v>7.042648488605718</v>
      </c>
    </row>
    <row r="10" spans="1:10" ht="19.5" customHeight="1" thickBot="1">
      <c r="A10" s="183" t="s">
        <v>999</v>
      </c>
      <c r="B10" s="26">
        <v>94.74795734360809</v>
      </c>
      <c r="C10" s="26">
        <v>101.0078855765798</v>
      </c>
      <c r="D10" s="47">
        <v>99.27296670420948</v>
      </c>
      <c r="E10" s="26">
        <v>99.31387190201323</v>
      </c>
      <c r="F10" s="47">
        <v>103.31013455077574</v>
      </c>
      <c r="G10" s="26">
        <v>116.86</v>
      </c>
      <c r="H10" s="47">
        <v>132.4574</v>
      </c>
      <c r="I10" s="124">
        <f t="shared" si="0"/>
        <v>13.34708197843574</v>
      </c>
      <c r="J10" s="49">
        <f t="shared" si="1"/>
        <v>5.570891551289026</v>
      </c>
    </row>
    <row r="11" spans="1:10" ht="19.5" customHeight="1" thickBot="1">
      <c r="A11" s="183" t="s">
        <v>1000</v>
      </c>
      <c r="B11" s="26">
        <v>96.05878276565085</v>
      </c>
      <c r="C11" s="26">
        <v>103.57130506381228</v>
      </c>
      <c r="D11" s="47">
        <v>99.81190381725278</v>
      </c>
      <c r="E11" s="26">
        <v>100.49972598737601</v>
      </c>
      <c r="F11" s="47">
        <v>101.53445060823319</v>
      </c>
      <c r="G11" s="26">
        <v>110.92</v>
      </c>
      <c r="H11" s="47">
        <v>124.09028</v>
      </c>
      <c r="I11" s="124">
        <f t="shared" si="0"/>
        <v>11.873674720519297</v>
      </c>
      <c r="J11" s="49">
        <f t="shared" si="1"/>
        <v>3.6811159930593806</v>
      </c>
    </row>
    <row r="12" spans="1:10" ht="19.5" customHeight="1" thickBot="1">
      <c r="A12" s="183" t="s">
        <v>1001</v>
      </c>
      <c r="B12" s="26">
        <v>95.28644266957194</v>
      </c>
      <c r="C12" s="26">
        <v>109.55406315789473</v>
      </c>
      <c r="D12" s="47">
        <v>101.36691701799487</v>
      </c>
      <c r="E12" s="26">
        <v>101.42125446539846</v>
      </c>
      <c r="F12" s="47">
        <v>102.67209990843598</v>
      </c>
      <c r="G12" s="26">
        <v>116.22</v>
      </c>
      <c r="H12" s="47">
        <v>133.61651</v>
      </c>
      <c r="I12" s="124">
        <f t="shared" si="0"/>
        <v>14.968602650146279</v>
      </c>
      <c r="J12" s="49">
        <f t="shared" si="1"/>
        <v>4.051016410550656</v>
      </c>
    </row>
    <row r="13" spans="1:10" ht="19.5" customHeight="1" thickBot="1">
      <c r="A13" s="183" t="s">
        <v>1002</v>
      </c>
      <c r="B13" s="26">
        <v>97.75629471926607</v>
      </c>
      <c r="C13" s="26">
        <v>106.91966903073286</v>
      </c>
      <c r="D13" s="47">
        <v>98.29345529061104</v>
      </c>
      <c r="E13" s="26">
        <v>99.13254424739196</v>
      </c>
      <c r="F13" s="47">
        <v>101.33712050372301</v>
      </c>
      <c r="G13" s="26">
        <v>112.89</v>
      </c>
      <c r="H13" s="47">
        <v>124.3211</v>
      </c>
      <c r="I13" s="124">
        <f t="shared" si="0"/>
        <v>10.12587474532731</v>
      </c>
      <c r="J13" s="49">
        <f t="shared" si="1"/>
        <v>3.06173460453949</v>
      </c>
    </row>
    <row r="14" spans="1:10" ht="19.5" customHeight="1" thickBot="1">
      <c r="A14" s="183" t="s">
        <v>1003</v>
      </c>
      <c r="B14" s="26">
        <v>91.93586404050234</v>
      </c>
      <c r="C14" s="26">
        <v>100.06903531438415</v>
      </c>
      <c r="D14" s="47">
        <v>94.47404139668826</v>
      </c>
      <c r="E14" s="26">
        <v>93.08220324838014</v>
      </c>
      <c r="F14" s="47">
        <v>94.9327876286638</v>
      </c>
      <c r="G14" s="26">
        <v>105.4</v>
      </c>
      <c r="H14" s="47">
        <v>117.3654</v>
      </c>
      <c r="I14" s="124">
        <f t="shared" si="0"/>
        <v>11.352371916508528</v>
      </c>
      <c r="J14" s="49">
        <f t="shared" si="1"/>
        <v>3.240018578797632</v>
      </c>
    </row>
    <row r="15" spans="1:10" ht="19.5" customHeight="1" thickBot="1">
      <c r="A15" s="183" t="s">
        <v>1004</v>
      </c>
      <c r="B15" s="26">
        <v>89.1574047893137</v>
      </c>
      <c r="C15" s="26">
        <v>99.36243902439024</v>
      </c>
      <c r="D15" s="47">
        <v>97.93528613245518</v>
      </c>
      <c r="E15" s="26">
        <v>101.95834029062087</v>
      </c>
      <c r="F15" s="47">
        <v>103.97293710447366</v>
      </c>
      <c r="G15" s="26">
        <v>114.51</v>
      </c>
      <c r="H15" s="47">
        <v>132.51589</v>
      </c>
      <c r="I15" s="124">
        <f t="shared" si="0"/>
        <v>15.724294821412984</v>
      </c>
      <c r="J15" s="49">
        <f t="shared" si="1"/>
        <v>5.927602501404294</v>
      </c>
    </row>
    <row r="16" spans="1:10" ht="19.5" customHeight="1" thickBot="1">
      <c r="A16" s="183" t="s">
        <v>1005</v>
      </c>
      <c r="B16" s="26">
        <v>96.4234489986966</v>
      </c>
      <c r="C16" s="26">
        <v>108.51741883304449</v>
      </c>
      <c r="D16" s="47">
        <v>100.13687301155676</v>
      </c>
      <c r="E16" s="26">
        <v>100.3815115692726</v>
      </c>
      <c r="F16" s="47">
        <v>103.3598685502174</v>
      </c>
      <c r="G16" s="26">
        <v>114.25</v>
      </c>
      <c r="H16" s="47">
        <v>130.75168</v>
      </c>
      <c r="I16" s="124">
        <f t="shared" si="0"/>
        <v>14.443483588621438</v>
      </c>
      <c r="J16" s="49">
        <f t="shared" si="1"/>
        <v>3.7981383794164936</v>
      </c>
    </row>
    <row r="17" spans="1:10" ht="19.5" customHeight="1" thickBot="1">
      <c r="A17" s="183" t="s">
        <v>1006</v>
      </c>
      <c r="B17" s="26">
        <v>121.93927253792606</v>
      </c>
      <c r="C17" s="26">
        <v>132.71547749725576</v>
      </c>
      <c r="D17" s="47">
        <v>124.35170593655391</v>
      </c>
      <c r="E17" s="26">
        <v>126.03065744109516</v>
      </c>
      <c r="F17" s="47">
        <v>134.54823356565456</v>
      </c>
      <c r="G17" s="26">
        <v>154.98</v>
      </c>
      <c r="H17" s="47">
        <v>176.7351</v>
      </c>
      <c r="I17" s="124">
        <f t="shared" si="0"/>
        <v>14.03735965931088</v>
      </c>
      <c r="J17" s="49">
        <f t="shared" si="1"/>
        <v>5.896168575217509</v>
      </c>
    </row>
    <row r="18" spans="1:10" ht="19.5" customHeight="1" thickBot="1">
      <c r="A18" s="183" t="s">
        <v>1007</v>
      </c>
      <c r="B18" s="26">
        <v>94.55147795462733</v>
      </c>
      <c r="C18" s="26">
        <v>120.6335571062627</v>
      </c>
      <c r="D18" s="47">
        <v>122.27340823970037</v>
      </c>
      <c r="E18" s="26">
        <v>125.57664769332453</v>
      </c>
      <c r="F18" s="47">
        <v>130.66324862664206</v>
      </c>
      <c r="G18" s="26">
        <v>137.36</v>
      </c>
      <c r="H18" s="47">
        <v>151.08683</v>
      </c>
      <c r="I18" s="124">
        <f t="shared" si="0"/>
        <v>9.99332411182293</v>
      </c>
      <c r="J18" s="49">
        <f t="shared" si="1"/>
        <v>4.604819651462333</v>
      </c>
    </row>
    <row r="19" spans="1:10" ht="19.5" customHeight="1" thickBot="1">
      <c r="A19" s="183" t="s">
        <v>1008</v>
      </c>
      <c r="B19" s="26">
        <v>126.81676675301063</v>
      </c>
      <c r="C19" s="26">
        <v>150.63300099206347</v>
      </c>
      <c r="D19" s="47">
        <v>160.38187974892634</v>
      </c>
      <c r="E19" s="26">
        <v>174.90947829534193</v>
      </c>
      <c r="F19" s="47">
        <v>183.16173991706793</v>
      </c>
      <c r="G19" s="26">
        <v>197.67</v>
      </c>
      <c r="H19" s="47">
        <v>227.49455</v>
      </c>
      <c r="I19" s="124">
        <f t="shared" si="0"/>
        <v>15.088050791723589</v>
      </c>
      <c r="J19" s="49">
        <f t="shared" si="1"/>
        <v>8.595086027373933</v>
      </c>
    </row>
    <row r="20" spans="1:10" ht="19.5" customHeight="1" thickBot="1">
      <c r="A20" s="183" t="s">
        <v>1009</v>
      </c>
      <c r="B20" s="26">
        <v>108.6614524612828</v>
      </c>
      <c r="C20" s="26">
        <v>130.58779527559057</v>
      </c>
      <c r="D20" s="47">
        <v>131.77250554712134</v>
      </c>
      <c r="E20" s="26">
        <v>134.3487801938573</v>
      </c>
      <c r="F20" s="47">
        <v>138.34368170410627</v>
      </c>
      <c r="G20" s="26">
        <v>150.65</v>
      </c>
      <c r="H20" s="47">
        <v>173.19713</v>
      </c>
      <c r="I20" s="124">
        <f t="shared" si="0"/>
        <v>14.966564885496169</v>
      </c>
      <c r="J20" s="49">
        <f t="shared" si="1"/>
        <v>5.810220711830882</v>
      </c>
    </row>
    <row r="21" spans="1:10" ht="19.5" customHeight="1" thickBot="1">
      <c r="A21" s="183" t="s">
        <v>1010</v>
      </c>
      <c r="B21" s="26">
        <v>94.89311981752486</v>
      </c>
      <c r="C21" s="26">
        <v>113.49287778098815</v>
      </c>
      <c r="D21" s="47">
        <v>117.13302911275416</v>
      </c>
      <c r="E21" s="26">
        <v>125.57561326247689</v>
      </c>
      <c r="F21" s="47">
        <v>128.53692086322715</v>
      </c>
      <c r="G21" s="26">
        <v>136.82</v>
      </c>
      <c r="H21" s="47">
        <v>162.55437</v>
      </c>
      <c r="I21" s="124">
        <f t="shared" si="0"/>
        <v>18.808924133898564</v>
      </c>
      <c r="J21" s="49">
        <f t="shared" si="1"/>
        <v>7.4498981545938925</v>
      </c>
    </row>
    <row r="22" spans="1:10" ht="19.5" customHeight="1" thickBot="1">
      <c r="A22" s="183" t="s">
        <v>1011</v>
      </c>
      <c r="B22" s="26">
        <v>84.64065421864203</v>
      </c>
      <c r="C22" s="26">
        <v>96.80552147239264</v>
      </c>
      <c r="D22" s="47">
        <v>93.60490578297596</v>
      </c>
      <c r="E22" s="26">
        <v>92.42712805755396</v>
      </c>
      <c r="F22" s="47">
        <v>94.494371345498</v>
      </c>
      <c r="G22" s="26">
        <v>105.99</v>
      </c>
      <c r="H22" s="47">
        <v>124.73943</v>
      </c>
      <c r="I22" s="124">
        <f t="shared" si="0"/>
        <v>17.689810359467877</v>
      </c>
      <c r="J22" s="49">
        <f t="shared" si="1"/>
        <v>5.201207647081052</v>
      </c>
    </row>
    <row r="23" spans="1:10" ht="19.5" customHeight="1" thickBot="1">
      <c r="A23" s="183" t="s">
        <v>1012</v>
      </c>
      <c r="B23" s="26">
        <v>84.70053836451649</v>
      </c>
      <c r="C23" s="26">
        <v>92.93092286501378</v>
      </c>
      <c r="D23" s="47">
        <v>84.13340732519423</v>
      </c>
      <c r="E23" s="26">
        <v>83.65368108108109</v>
      </c>
      <c r="F23" s="47">
        <v>84.5004959837838</v>
      </c>
      <c r="G23" s="26">
        <v>98.49</v>
      </c>
      <c r="H23" s="47">
        <v>112.27669</v>
      </c>
      <c r="I23" s="124">
        <f t="shared" si="0"/>
        <v>13.998060716824051</v>
      </c>
      <c r="J23" s="49">
        <f t="shared" si="1"/>
        <v>3.8546317560195886</v>
      </c>
    </row>
    <row r="24" spans="1:10" ht="19.5" customHeight="1" thickBot="1">
      <c r="A24" s="183" t="s">
        <v>1013</v>
      </c>
      <c r="B24" s="26">
        <v>88.22420802705521</v>
      </c>
      <c r="C24" s="26">
        <v>101.44243265568353</v>
      </c>
      <c r="D24" s="47">
        <v>98.8048301751877</v>
      </c>
      <c r="E24" s="26">
        <v>101.19949759417557</v>
      </c>
      <c r="F24" s="47">
        <v>104.43936075457667</v>
      </c>
      <c r="G24" s="26">
        <v>117.91</v>
      </c>
      <c r="H24" s="47">
        <v>136.97377</v>
      </c>
      <c r="I24" s="124">
        <f t="shared" si="0"/>
        <v>16.168068866084305</v>
      </c>
      <c r="J24" s="49">
        <f t="shared" si="1"/>
        <v>6.189982879550149</v>
      </c>
    </row>
    <row r="25" spans="1:10" ht="19.5" customHeight="1" thickBot="1">
      <c r="A25" s="183" t="s">
        <v>1014</v>
      </c>
      <c r="B25" s="26">
        <v>83.60426270743228</v>
      </c>
      <c r="C25" s="26">
        <v>100.52562125107112</v>
      </c>
      <c r="D25" s="47">
        <v>94.05358168933155</v>
      </c>
      <c r="E25" s="26">
        <v>92.05825450341565</v>
      </c>
      <c r="F25" s="47">
        <v>97.18419879704123</v>
      </c>
      <c r="G25" s="26">
        <v>110.24</v>
      </c>
      <c r="H25" s="47">
        <v>133.39987</v>
      </c>
      <c r="I25" s="124">
        <f t="shared" si="0"/>
        <v>21.008590348330912</v>
      </c>
      <c r="J25" s="49">
        <f t="shared" si="1"/>
        <v>5.8219422105737495</v>
      </c>
    </row>
    <row r="26" spans="1:10" ht="19.5" customHeight="1" thickBot="1">
      <c r="A26" s="183" t="s">
        <v>1015</v>
      </c>
      <c r="B26" s="26">
        <v>74.5674688205555</v>
      </c>
      <c r="C26" s="26">
        <v>104.34385916835457</v>
      </c>
      <c r="D26" s="47">
        <v>104.32416135479689</v>
      </c>
      <c r="E26" s="26">
        <v>108.48734022796025</v>
      </c>
      <c r="F26" s="47">
        <v>114.05383210655711</v>
      </c>
      <c r="G26" s="26">
        <v>128.36</v>
      </c>
      <c r="H26" s="47">
        <v>148.18475</v>
      </c>
      <c r="I26" s="124">
        <f t="shared" si="0"/>
        <v>15.444647865378617</v>
      </c>
      <c r="J26" s="49">
        <f t="shared" si="1"/>
        <v>7.267293603364844</v>
      </c>
    </row>
    <row r="27" spans="1:10" ht="19.5" customHeight="1" thickBot="1">
      <c r="A27" s="183" t="s">
        <v>1016</v>
      </c>
      <c r="B27" s="26">
        <v>88.15077515288058</v>
      </c>
      <c r="C27" s="26">
        <v>106.89604806408545</v>
      </c>
      <c r="D27" s="47">
        <v>106.37882387882388</v>
      </c>
      <c r="E27" s="26">
        <v>112.74856168670729</v>
      </c>
      <c r="F27" s="47">
        <v>116.21513892428332</v>
      </c>
      <c r="G27" s="26">
        <v>133.44</v>
      </c>
      <c r="H27" s="47">
        <v>158.80098</v>
      </c>
      <c r="I27" s="124">
        <f t="shared" si="0"/>
        <v>19.005530575539577</v>
      </c>
      <c r="J27" s="49">
        <f t="shared" si="1"/>
        <v>8.237637836915424</v>
      </c>
    </row>
    <row r="28" spans="1:10" ht="19.5" customHeight="1" thickBot="1">
      <c r="A28" s="183" t="s">
        <v>1017</v>
      </c>
      <c r="B28" s="26">
        <v>121.0827398004341</v>
      </c>
      <c r="C28" s="26">
        <v>137.4875986920807</v>
      </c>
      <c r="D28" s="47">
        <v>154.141737548678</v>
      </c>
      <c r="E28" s="26">
        <v>156.30024656591013</v>
      </c>
      <c r="F28" s="47">
        <v>157.88541656871067</v>
      </c>
      <c r="G28" s="26">
        <v>172.05</v>
      </c>
      <c r="H28" s="47">
        <v>199.00113</v>
      </c>
      <c r="I28" s="124">
        <f t="shared" si="0"/>
        <v>15.664707933740177</v>
      </c>
      <c r="J28" s="49">
        <f t="shared" si="1"/>
        <v>7.675873390592791</v>
      </c>
    </row>
    <row r="29" spans="1:10" ht="19.5" customHeight="1" thickBot="1">
      <c r="A29" s="183" t="s">
        <v>1018</v>
      </c>
      <c r="B29" s="26">
        <v>160.87320031654653</v>
      </c>
      <c r="C29" s="26">
        <v>169.96717860942778</v>
      </c>
      <c r="D29" s="47">
        <v>170.85231661111587</v>
      </c>
      <c r="E29" s="26">
        <v>173.8382294538928</v>
      </c>
      <c r="F29" s="47">
        <v>178.54078958477936</v>
      </c>
      <c r="G29" s="26">
        <v>203.85</v>
      </c>
      <c r="H29" s="47">
        <v>225.16329</v>
      </c>
      <c r="I29" s="124">
        <f t="shared" si="0"/>
        <v>10.455378955114051</v>
      </c>
      <c r="J29" s="49">
        <f t="shared" si="1"/>
        <v>5.785587926686819</v>
      </c>
    </row>
    <row r="30" spans="1:10" ht="19.5" customHeight="1" thickBot="1">
      <c r="A30" s="183" t="s">
        <v>1019</v>
      </c>
      <c r="B30" s="26">
        <v>118.66494682773886</v>
      </c>
      <c r="C30" s="26">
        <v>123.05977889218144</v>
      </c>
      <c r="D30" s="47">
        <v>110.04930271084336</v>
      </c>
      <c r="E30" s="26">
        <v>111.6919165</v>
      </c>
      <c r="F30" s="47">
        <v>113.299991636161</v>
      </c>
      <c r="G30" s="26">
        <v>126.61</v>
      </c>
      <c r="H30" s="47">
        <v>143.85676</v>
      </c>
      <c r="I30" s="124">
        <f t="shared" si="0"/>
        <v>13.621957191375095</v>
      </c>
      <c r="J30" s="49">
        <f t="shared" si="1"/>
        <v>3.1722326664064937</v>
      </c>
    </row>
    <row r="31" spans="1:10" ht="19.5" customHeight="1" thickBot="1">
      <c r="A31" s="183" t="s">
        <v>1020</v>
      </c>
      <c r="B31" s="26">
        <v>130.31729945526038</v>
      </c>
      <c r="C31" s="26">
        <v>149.92524805867126</v>
      </c>
      <c r="D31" s="47">
        <v>147.83122423031514</v>
      </c>
      <c r="E31" s="26">
        <v>158.8659692707802</v>
      </c>
      <c r="F31" s="47">
        <v>165.95791946422477</v>
      </c>
      <c r="G31" s="26">
        <v>186.01</v>
      </c>
      <c r="H31" s="47">
        <v>216.13197</v>
      </c>
      <c r="I31" s="124">
        <f t="shared" si="0"/>
        <v>16.19373689586582</v>
      </c>
      <c r="J31" s="49">
        <f t="shared" si="1"/>
        <v>7.589241851343909</v>
      </c>
    </row>
    <row r="32" spans="1:10" ht="19.5" customHeight="1" thickBot="1">
      <c r="A32" s="183" t="s">
        <v>1021</v>
      </c>
      <c r="B32" s="26">
        <v>174.81919294809606</v>
      </c>
      <c r="C32" s="26">
        <v>196.6467989973579</v>
      </c>
      <c r="D32" s="47">
        <v>191.59177670950652</v>
      </c>
      <c r="E32" s="26">
        <v>200.04429547550032</v>
      </c>
      <c r="F32" s="47">
        <v>211.4820930300345</v>
      </c>
      <c r="G32" s="26">
        <v>243.57</v>
      </c>
      <c r="H32" s="47">
        <v>268.60239</v>
      </c>
      <c r="I32" s="124">
        <f t="shared" si="0"/>
        <v>10.277287843330468</v>
      </c>
      <c r="J32" s="49">
        <f t="shared" si="1"/>
        <v>6.435032781455519</v>
      </c>
    </row>
    <row r="33" spans="1:10" ht="19.5" customHeight="1" thickBot="1">
      <c r="A33" s="183" t="s">
        <v>1022</v>
      </c>
      <c r="B33" s="26">
        <v>132.03341645615652</v>
      </c>
      <c r="C33" s="26">
        <v>143.99927202135405</v>
      </c>
      <c r="D33" s="47">
        <v>142.07569398414986</v>
      </c>
      <c r="E33" s="26">
        <v>141.41483011996496</v>
      </c>
      <c r="F33" s="47">
        <v>149.07766646447803</v>
      </c>
      <c r="G33" s="26">
        <v>181.76</v>
      </c>
      <c r="H33" s="47">
        <v>202.59136</v>
      </c>
      <c r="I33" s="124">
        <f t="shared" si="0"/>
        <v>11.460915492957756</v>
      </c>
      <c r="J33" s="49">
        <f t="shared" si="1"/>
        <v>7.066134847728622</v>
      </c>
    </row>
    <row r="34" spans="1:10" ht="30" customHeight="1" thickBot="1">
      <c r="A34" s="75" t="s">
        <v>107</v>
      </c>
      <c r="B34" s="51">
        <v>110.14945460955127</v>
      </c>
      <c r="C34" s="51">
        <v>124.66129778231421</v>
      </c>
      <c r="D34" s="52">
        <v>125.29607374124997</v>
      </c>
      <c r="E34" s="51">
        <v>130.21886901362492</v>
      </c>
      <c r="F34" s="52">
        <v>134.7191420153035</v>
      </c>
      <c r="G34" s="51">
        <v>149.77</v>
      </c>
      <c r="H34" s="52">
        <v>172.20867</v>
      </c>
      <c r="I34" s="125">
        <f t="shared" si="0"/>
        <v>14.982085864992989</v>
      </c>
      <c r="J34" s="53">
        <f t="shared" si="1"/>
        <v>6.675496718926777</v>
      </c>
    </row>
    <row r="35" spans="1:10" ht="19.5" customHeight="1">
      <c r="A35" s="28" t="s">
        <v>987</v>
      </c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2.75" customHeight="1">
      <c r="A36" s="31" t="s">
        <v>155</v>
      </c>
      <c r="B36" s="32"/>
      <c r="C36" s="32"/>
      <c r="D36" s="32"/>
      <c r="E36" s="32"/>
      <c r="F36" s="32"/>
      <c r="G36" s="32"/>
      <c r="H36" s="32"/>
      <c r="I36" s="32"/>
      <c r="J36" s="33"/>
    </row>
    <row r="37" ht="12.75">
      <c r="A37" s="7" t="s">
        <v>161</v>
      </c>
    </row>
    <row r="38" ht="12.75">
      <c r="A38" s="7" t="s">
        <v>162</v>
      </c>
    </row>
    <row r="39" ht="12.75">
      <c r="A39" s="7" t="s">
        <v>163</v>
      </c>
    </row>
  </sheetData>
  <printOptions/>
  <pageMargins left="0.7874015748031497" right="0.7874015748031497" top="1.28" bottom="0.49" header="0.93" footer="0.4921259845"/>
  <pageSetup orientation="portrait" paperSize="9" scale="80" r:id="rId1"/>
  <headerFooter alignWithMargins="0">
    <oddHeader>&amp;L&amp;"Arial,Bold"&amp;14Prämientarife in der OKP</oddHeader>
    <oddFooter>&amp;L&amp;"Arial,Regular"Statistik über die Krankenversicherung 2000, Bundesamt für Sozialversicherung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75390625" style="7" customWidth="1"/>
    <col min="2" max="2" width="15.375" style="7" hidden="1" customWidth="1"/>
    <col min="3" max="7" width="15.00390625" style="7" customWidth="1"/>
    <col min="8" max="8" width="15.375" style="7" hidden="1" customWidth="1"/>
    <col min="9" max="9" width="15.00390625" style="7" customWidth="1"/>
    <col min="10" max="16384" width="11.375" style="7" customWidth="1"/>
  </cols>
  <sheetData>
    <row r="1" s="1" customFormat="1" ht="13.5" customHeight="1">
      <c r="A1" s="1" t="s">
        <v>165</v>
      </c>
    </row>
    <row r="2" s="1" customFormat="1" ht="27.75" customHeight="1">
      <c r="A2" s="2" t="s">
        <v>167</v>
      </c>
    </row>
    <row r="3" spans="1:9" ht="24" customHeight="1">
      <c r="A3" s="35" t="s">
        <v>992</v>
      </c>
      <c r="B3" s="6" t="s">
        <v>158</v>
      </c>
      <c r="C3" s="6" t="s">
        <v>150</v>
      </c>
      <c r="D3" s="36" t="s">
        <v>151</v>
      </c>
      <c r="E3" s="6" t="s">
        <v>152</v>
      </c>
      <c r="F3" s="36" t="s">
        <v>153</v>
      </c>
      <c r="G3" s="6" t="s">
        <v>154</v>
      </c>
      <c r="H3" s="6" t="s">
        <v>159</v>
      </c>
      <c r="I3" s="36" t="s">
        <v>135</v>
      </c>
    </row>
    <row r="4" spans="1:9" ht="15" customHeight="1">
      <c r="A4" s="37"/>
      <c r="B4" s="12" t="s">
        <v>136</v>
      </c>
      <c r="C4" s="11" t="s">
        <v>136</v>
      </c>
      <c r="D4" s="38" t="s">
        <v>136</v>
      </c>
      <c r="E4" s="11" t="s">
        <v>136</v>
      </c>
      <c r="F4" s="38" t="s">
        <v>136</v>
      </c>
      <c r="G4" s="11" t="s">
        <v>136</v>
      </c>
      <c r="H4" s="12" t="s">
        <v>137</v>
      </c>
      <c r="I4" s="38" t="s">
        <v>137</v>
      </c>
    </row>
    <row r="5" spans="1:9" ht="15" customHeight="1">
      <c r="A5" s="37"/>
      <c r="B5" s="12" t="s">
        <v>138</v>
      </c>
      <c r="C5" s="11" t="s">
        <v>138</v>
      </c>
      <c r="D5" s="38" t="s">
        <v>138</v>
      </c>
      <c r="E5" s="11" t="s">
        <v>138</v>
      </c>
      <c r="F5" s="38" t="s">
        <v>138</v>
      </c>
      <c r="G5" s="11" t="s">
        <v>138</v>
      </c>
      <c r="H5" s="12" t="s">
        <v>139</v>
      </c>
      <c r="I5" s="38" t="s">
        <v>139</v>
      </c>
    </row>
    <row r="6" spans="1:9" ht="15" customHeight="1">
      <c r="A6" s="37"/>
      <c r="B6" s="12" t="s">
        <v>986</v>
      </c>
      <c r="C6" s="11" t="s">
        <v>986</v>
      </c>
      <c r="D6" s="38" t="s">
        <v>986</v>
      </c>
      <c r="E6" s="11" t="s">
        <v>986</v>
      </c>
      <c r="F6" s="38" t="s">
        <v>986</v>
      </c>
      <c r="G6" s="11" t="s">
        <v>986</v>
      </c>
      <c r="H6" s="12" t="s">
        <v>140</v>
      </c>
      <c r="I6" s="38" t="s">
        <v>140</v>
      </c>
    </row>
    <row r="7" spans="1:9" ht="15.75" customHeight="1">
      <c r="A7" s="40"/>
      <c r="B7" s="16"/>
      <c r="C7" s="166"/>
      <c r="D7" s="41"/>
      <c r="E7" s="166"/>
      <c r="F7" s="41"/>
      <c r="G7" s="166"/>
      <c r="H7" s="16" t="s">
        <v>986</v>
      </c>
      <c r="I7" s="41" t="s">
        <v>986</v>
      </c>
    </row>
    <row r="8" spans="1:10" ht="30" customHeight="1" thickBot="1">
      <c r="A8" s="182" t="s">
        <v>997</v>
      </c>
      <c r="B8" s="161">
        <v>18.564141910898112</v>
      </c>
      <c r="C8" s="161">
        <v>2.358817576402499</v>
      </c>
      <c r="D8" s="48">
        <v>5.61018711087333</v>
      </c>
      <c r="E8" s="161">
        <v>4.7776159249459935</v>
      </c>
      <c r="F8" s="48">
        <v>8.919573613518025</v>
      </c>
      <c r="G8" s="161">
        <v>15.005951909102928</v>
      </c>
      <c r="H8" s="161">
        <v>9.055238737444604</v>
      </c>
      <c r="I8" s="48">
        <v>7.247003530215834</v>
      </c>
      <c r="J8" s="22"/>
    </row>
    <row r="9" spans="1:10" ht="19.5" customHeight="1" thickBot="1">
      <c r="A9" s="183" t="s">
        <v>998</v>
      </c>
      <c r="B9" s="124">
        <v>12.83683012073104</v>
      </c>
      <c r="C9" s="124">
        <v>4.153530746769418</v>
      </c>
      <c r="D9" s="49">
        <v>7.387591104006409</v>
      </c>
      <c r="E9" s="124">
        <v>1.2197913013535222</v>
      </c>
      <c r="F9" s="49">
        <v>5.0271366934602</v>
      </c>
      <c r="G9" s="124">
        <v>18.192296072507556</v>
      </c>
      <c r="H9" s="124">
        <v>7.987259027864857</v>
      </c>
      <c r="I9" s="49">
        <v>7.042648488605718</v>
      </c>
      <c r="J9" s="22"/>
    </row>
    <row r="10" spans="1:10" ht="19.5" customHeight="1" thickBot="1">
      <c r="A10" s="183" t="s">
        <v>999</v>
      </c>
      <c r="B10" s="124">
        <v>6.606926849377626</v>
      </c>
      <c r="C10" s="124">
        <v>-1.717607355571239</v>
      </c>
      <c r="D10" s="49">
        <v>0.04120477020257918</v>
      </c>
      <c r="E10" s="124">
        <v>4.023871562177509</v>
      </c>
      <c r="F10" s="49">
        <v>13.115717550986883</v>
      </c>
      <c r="G10" s="124">
        <v>13.34708197843574</v>
      </c>
      <c r="H10" s="124">
        <v>5.742862244841329</v>
      </c>
      <c r="I10" s="49">
        <v>5.570891551289026</v>
      </c>
      <c r="J10" s="22"/>
    </row>
    <row r="11" spans="1:10" ht="19.5" customHeight="1" thickBot="1">
      <c r="A11" s="183" t="s">
        <v>1000</v>
      </c>
      <c r="B11" s="124">
        <v>7.82075525200991</v>
      </c>
      <c r="C11" s="124">
        <v>-3.629771049272047</v>
      </c>
      <c r="D11" s="49">
        <v>0.6891183754821179</v>
      </c>
      <c r="E11" s="124">
        <v>1.0295795443135338</v>
      </c>
      <c r="F11" s="49">
        <v>9.243709239123774</v>
      </c>
      <c r="G11" s="124">
        <v>11.873674720519297</v>
      </c>
      <c r="H11" s="124">
        <v>4.3598503300648295</v>
      </c>
      <c r="I11" s="49">
        <v>3.6811159930593806</v>
      </c>
      <c r="J11" s="22"/>
    </row>
    <row r="12" spans="1:10" ht="19.5" customHeight="1" thickBot="1">
      <c r="A12" s="183" t="s">
        <v>1001</v>
      </c>
      <c r="B12" s="124">
        <v>14.973400295568917</v>
      </c>
      <c r="C12" s="124">
        <v>-7.47315608741973</v>
      </c>
      <c r="D12" s="49">
        <v>0.05360471542599154</v>
      </c>
      <c r="E12" s="124">
        <v>1.233316871922804</v>
      </c>
      <c r="F12" s="49">
        <v>13.195308271328015</v>
      </c>
      <c r="G12" s="124">
        <v>14.968602650146279</v>
      </c>
      <c r="H12" s="124">
        <v>5.796549030543319</v>
      </c>
      <c r="I12" s="49">
        <v>4.051016410550656</v>
      </c>
      <c r="J12" s="22"/>
    </row>
    <row r="13" spans="1:10" ht="19.5" customHeight="1" thickBot="1">
      <c r="A13" s="183" t="s">
        <v>1002</v>
      </c>
      <c r="B13" s="124">
        <v>9.373692341533536</v>
      </c>
      <c r="C13" s="124">
        <v>-8.067939059596526</v>
      </c>
      <c r="D13" s="49">
        <v>0.8536569950665641</v>
      </c>
      <c r="E13" s="124">
        <v>2.2238673213403892</v>
      </c>
      <c r="F13" s="49">
        <v>11.400441850775252</v>
      </c>
      <c r="G13" s="124">
        <v>10.12587474532731</v>
      </c>
      <c r="H13" s="124">
        <v>4.087845369382692</v>
      </c>
      <c r="I13" s="49">
        <v>3.06173460453949</v>
      </c>
      <c r="J13" s="22"/>
    </row>
    <row r="14" spans="1:10" ht="19.5" customHeight="1" thickBot="1">
      <c r="A14" s="183" t="s">
        <v>1003</v>
      </c>
      <c r="B14" s="124">
        <v>8.84657076839866</v>
      </c>
      <c r="C14" s="124">
        <v>-5.591134060719431</v>
      </c>
      <c r="D14" s="49">
        <v>-1.4732492944426054</v>
      </c>
      <c r="E14" s="124">
        <v>1.9881183681756787</v>
      </c>
      <c r="F14" s="49">
        <v>11.025919108453268</v>
      </c>
      <c r="G14" s="124">
        <v>11.352371916508528</v>
      </c>
      <c r="H14" s="124">
        <v>4.153976015792593</v>
      </c>
      <c r="I14" s="49">
        <v>3.240018578797632</v>
      </c>
      <c r="J14" s="22"/>
    </row>
    <row r="15" spans="1:10" ht="19.5" customHeight="1" thickBot="1">
      <c r="A15" s="183" t="s">
        <v>1004</v>
      </c>
      <c r="B15" s="124">
        <v>11.44608713005036</v>
      </c>
      <c r="C15" s="124">
        <v>-1.4363102455493733</v>
      </c>
      <c r="D15" s="49">
        <v>4.107869918023833</v>
      </c>
      <c r="E15" s="124">
        <v>1.975901930249558</v>
      </c>
      <c r="F15" s="49">
        <v>10.134428428176976</v>
      </c>
      <c r="G15" s="124">
        <v>15.724294821412984</v>
      </c>
      <c r="H15" s="124">
        <v>6.82799806363561</v>
      </c>
      <c r="I15" s="49">
        <v>5.927602501404294</v>
      </c>
      <c r="J15" s="22"/>
    </row>
    <row r="16" spans="1:10" ht="19.5" customHeight="1" thickBot="1">
      <c r="A16" s="183" t="s">
        <v>1005</v>
      </c>
      <c r="B16" s="124">
        <v>12.542560922614754</v>
      </c>
      <c r="C16" s="124">
        <v>-7.7227655353481195</v>
      </c>
      <c r="D16" s="49">
        <v>0.24430417123931114</v>
      </c>
      <c r="E16" s="124">
        <v>2.96703739003716</v>
      </c>
      <c r="F16" s="49">
        <v>10.536131288220078</v>
      </c>
      <c r="G16" s="124">
        <v>14.443483588621438</v>
      </c>
      <c r="H16" s="124">
        <v>5.206870608531</v>
      </c>
      <c r="I16" s="49">
        <v>3.7981383794164936</v>
      </c>
      <c r="J16" s="22"/>
    </row>
    <row r="17" spans="1:10" ht="19.5" customHeight="1" thickBot="1">
      <c r="A17" s="183" t="s">
        <v>1006</v>
      </c>
      <c r="B17" s="124">
        <v>8.837353819687618</v>
      </c>
      <c r="C17" s="124">
        <v>-6.3020317738560605</v>
      </c>
      <c r="D17" s="49">
        <v>1.3501636281514882</v>
      </c>
      <c r="E17" s="124">
        <v>6.758336659903868</v>
      </c>
      <c r="F17" s="49">
        <v>15.185458696026274</v>
      </c>
      <c r="G17" s="124">
        <v>14.03735965931088</v>
      </c>
      <c r="H17" s="124">
        <v>6.380787688026879</v>
      </c>
      <c r="I17" s="49">
        <v>5.896168575217509</v>
      </c>
      <c r="J17" s="22"/>
    </row>
    <row r="18" spans="1:10" ht="19.5" customHeight="1" thickBot="1">
      <c r="A18" s="183" t="s">
        <v>1007</v>
      </c>
      <c r="B18" s="124">
        <v>27.585057067168687</v>
      </c>
      <c r="C18" s="124">
        <v>1.3593656464868848</v>
      </c>
      <c r="D18" s="49">
        <v>2.701519080214569</v>
      </c>
      <c r="E18" s="124">
        <v>4.050594618308101</v>
      </c>
      <c r="F18" s="49">
        <v>5.125198893908793</v>
      </c>
      <c r="G18" s="124">
        <v>9.99332411182293</v>
      </c>
      <c r="H18" s="124">
        <v>8.12506492245788</v>
      </c>
      <c r="I18" s="49">
        <v>4.604819651462333</v>
      </c>
      <c r="J18" s="22"/>
    </row>
    <row r="19" spans="1:10" ht="19.5" customHeight="1" thickBot="1">
      <c r="A19" s="183" t="s">
        <v>1008</v>
      </c>
      <c r="B19" s="124">
        <v>18.78003583346163</v>
      </c>
      <c r="C19" s="124">
        <v>6.471940871294539</v>
      </c>
      <c r="D19" s="49">
        <v>9.058129614865575</v>
      </c>
      <c r="E19" s="124">
        <v>4.718018544307656</v>
      </c>
      <c r="F19" s="49">
        <v>7.921010189956217</v>
      </c>
      <c r="G19" s="124">
        <v>15.088050791723589</v>
      </c>
      <c r="H19" s="124">
        <v>10.229808621824565</v>
      </c>
      <c r="I19" s="49">
        <v>8.595086027373933</v>
      </c>
      <c r="J19" s="22"/>
    </row>
    <row r="20" spans="1:10" ht="19.5" customHeight="1" thickBot="1">
      <c r="A20" s="183" t="s">
        <v>1009</v>
      </c>
      <c r="B20" s="124">
        <v>20.178584325587163</v>
      </c>
      <c r="C20" s="124">
        <v>0.9072136251558428</v>
      </c>
      <c r="D20" s="49">
        <v>1.9550927077232265</v>
      </c>
      <c r="E20" s="124">
        <v>2.97353016862868</v>
      </c>
      <c r="F20" s="49">
        <v>8.895468260137001</v>
      </c>
      <c r="G20" s="124">
        <v>14.966564885496169</v>
      </c>
      <c r="H20" s="124">
        <v>8.079716677782422</v>
      </c>
      <c r="I20" s="49">
        <v>5.810220711830882</v>
      </c>
      <c r="J20" s="22"/>
    </row>
    <row r="21" spans="1:10" ht="19.5" customHeight="1" thickBot="1">
      <c r="A21" s="183" t="s">
        <v>1010</v>
      </c>
      <c r="B21" s="124">
        <v>19.600744499948757</v>
      </c>
      <c r="C21" s="124">
        <v>3.207383056045644</v>
      </c>
      <c r="D21" s="49">
        <v>7.207688739608847</v>
      </c>
      <c r="E21" s="124">
        <v>2.35818685158285</v>
      </c>
      <c r="F21" s="49">
        <v>6.4441244438916145</v>
      </c>
      <c r="G21" s="124">
        <v>18.808924133898564</v>
      </c>
      <c r="H21" s="124">
        <v>9.385726104312099</v>
      </c>
      <c r="I21" s="49">
        <v>7.4498981545938925</v>
      </c>
      <c r="J21" s="22"/>
    </row>
    <row r="22" spans="1:10" ht="19.5" customHeight="1" thickBot="1">
      <c r="A22" s="183" t="s">
        <v>1011</v>
      </c>
      <c r="B22" s="124">
        <v>14.37236912456581</v>
      </c>
      <c r="C22" s="124">
        <v>-3.306232579233038</v>
      </c>
      <c r="D22" s="49">
        <v>-1.2582435883784715</v>
      </c>
      <c r="E22" s="124">
        <v>2.236619628229468</v>
      </c>
      <c r="F22" s="49">
        <v>12.165411008948615</v>
      </c>
      <c r="G22" s="124">
        <v>17.689810359467877</v>
      </c>
      <c r="H22" s="124">
        <v>6.676999207098322</v>
      </c>
      <c r="I22" s="49">
        <v>5.201207647081052</v>
      </c>
      <c r="J22" s="22"/>
    </row>
    <row r="23" spans="1:10" ht="19.5" customHeight="1" thickBot="1">
      <c r="A23" s="183" t="s">
        <v>1012</v>
      </c>
      <c r="B23" s="124">
        <v>9.717039182297855</v>
      </c>
      <c r="C23" s="124">
        <v>-9.466725680318845</v>
      </c>
      <c r="D23" s="49">
        <v>-0.5701970945487683</v>
      </c>
      <c r="E23" s="124">
        <v>1.012286478920074</v>
      </c>
      <c r="F23" s="49">
        <v>16.555528879855192</v>
      </c>
      <c r="G23" s="124">
        <v>13.998060716824051</v>
      </c>
      <c r="H23" s="124">
        <v>4.809481300995699</v>
      </c>
      <c r="I23" s="49">
        <v>3.8546317560195886</v>
      </c>
      <c r="J23" s="22"/>
    </row>
    <row r="24" spans="1:10" ht="19.5" customHeight="1" thickBot="1">
      <c r="A24" s="183" t="s">
        <v>1013</v>
      </c>
      <c r="B24" s="124">
        <v>14.982537020422743</v>
      </c>
      <c r="C24" s="124">
        <v>-2.6000978204538865</v>
      </c>
      <c r="D24" s="49">
        <v>2.42363396075066</v>
      </c>
      <c r="E24" s="124">
        <v>3.2014617042798115</v>
      </c>
      <c r="F24" s="49">
        <v>12.898048348915262</v>
      </c>
      <c r="G24" s="124">
        <v>16.168068866084305</v>
      </c>
      <c r="H24" s="124">
        <v>7.607268346171603</v>
      </c>
      <c r="I24" s="49">
        <v>6.189982879550149</v>
      </c>
      <c r="J24" s="22"/>
    </row>
    <row r="25" spans="1:10" ht="19.5" customHeight="1" thickBot="1">
      <c r="A25" s="183" t="s">
        <v>1014</v>
      </c>
      <c r="B25" s="124">
        <v>20.239827486851993</v>
      </c>
      <c r="C25" s="124">
        <v>-6.438199019506784</v>
      </c>
      <c r="D25" s="49">
        <v>-2.1214792143766132</v>
      </c>
      <c r="E25" s="124">
        <v>5.56815281940349</v>
      </c>
      <c r="F25" s="49">
        <v>13.434078136739494</v>
      </c>
      <c r="G25" s="124">
        <v>21.008590348330912</v>
      </c>
      <c r="H25" s="124">
        <v>8.098872503273924</v>
      </c>
      <c r="I25" s="49">
        <v>5.8219422105737495</v>
      </c>
      <c r="J25" s="22"/>
    </row>
    <row r="26" spans="1:10" ht="19.5" customHeight="1" thickBot="1">
      <c r="A26" s="183" t="s">
        <v>1015</v>
      </c>
      <c r="B26" s="124">
        <v>39.932145771844695</v>
      </c>
      <c r="C26" s="124">
        <v>-0.018877788989865293</v>
      </c>
      <c r="D26" s="49">
        <v>3.990618107156186</v>
      </c>
      <c r="E26" s="124">
        <v>5.131005946777025</v>
      </c>
      <c r="F26" s="49">
        <v>12.543346969768693</v>
      </c>
      <c r="G26" s="124">
        <v>15.444647865378617</v>
      </c>
      <c r="H26" s="124">
        <v>12.126694266916282</v>
      </c>
      <c r="I26" s="49">
        <v>7.267293603364844</v>
      </c>
      <c r="J26" s="22"/>
    </row>
    <row r="27" spans="1:10" ht="19.5" customHeight="1" thickBot="1">
      <c r="A27" s="183" t="s">
        <v>1016</v>
      </c>
      <c r="B27" s="124">
        <v>21.265011996428605</v>
      </c>
      <c r="C27" s="124">
        <v>-0.4838571627563691</v>
      </c>
      <c r="D27" s="49">
        <v>5.987787395674895</v>
      </c>
      <c r="E27" s="124">
        <v>3.0746088337770177</v>
      </c>
      <c r="F27" s="49">
        <v>14.821529479854636</v>
      </c>
      <c r="G27" s="124">
        <v>19.005530575539577</v>
      </c>
      <c r="H27" s="124">
        <v>10.307364169404899</v>
      </c>
      <c r="I27" s="49">
        <v>8.237637836915424</v>
      </c>
      <c r="J27" s="22"/>
    </row>
    <row r="28" spans="1:10" ht="19.5" customHeight="1" thickBot="1">
      <c r="A28" s="183" t="s">
        <v>1017</v>
      </c>
      <c r="B28" s="124">
        <v>13.548470177239732</v>
      </c>
      <c r="C28" s="124">
        <v>12.11319349165169</v>
      </c>
      <c r="D28" s="49">
        <v>1.4003403955080385</v>
      </c>
      <c r="E28" s="124">
        <v>1.0141826629378279</v>
      </c>
      <c r="F28" s="49">
        <v>8.971432409100947</v>
      </c>
      <c r="G28" s="124">
        <v>15.664707933740177</v>
      </c>
      <c r="H28" s="124">
        <v>8.633111070861755</v>
      </c>
      <c r="I28" s="49">
        <v>7.675873390592791</v>
      </c>
      <c r="J28" s="22"/>
    </row>
    <row r="29" spans="1:10" ht="19.5" customHeight="1" thickBot="1">
      <c r="A29" s="183" t="s">
        <v>1018</v>
      </c>
      <c r="B29" s="124">
        <v>5.652885797626474</v>
      </c>
      <c r="C29" s="124">
        <v>0.5207699562525974</v>
      </c>
      <c r="D29" s="49">
        <v>1.7476572176503187</v>
      </c>
      <c r="E29" s="124">
        <v>2.705135772297897</v>
      </c>
      <c r="F29" s="49">
        <v>14.175590056524678</v>
      </c>
      <c r="G29" s="124">
        <v>10.455378955114051</v>
      </c>
      <c r="H29" s="124">
        <v>5.763459336068477</v>
      </c>
      <c r="I29" s="49">
        <v>5.785587926686819</v>
      </c>
      <c r="J29" s="22"/>
    </row>
    <row r="30" spans="1:10" ht="19.5" customHeight="1" thickBot="1">
      <c r="A30" s="183" t="s">
        <v>1019</v>
      </c>
      <c r="B30" s="124">
        <v>3.703563842507243</v>
      </c>
      <c r="C30" s="124">
        <v>-10.572484607450155</v>
      </c>
      <c r="D30" s="49">
        <v>1.4926162626151664</v>
      </c>
      <c r="E30" s="124">
        <v>1.4397417347216808</v>
      </c>
      <c r="F30" s="49">
        <v>11.747581064772966</v>
      </c>
      <c r="G30" s="124">
        <v>13.621957191375095</v>
      </c>
      <c r="H30" s="124">
        <v>3.260598435677875</v>
      </c>
      <c r="I30" s="49">
        <v>3.1722326664064937</v>
      </c>
      <c r="J30" s="22"/>
    </row>
    <row r="31" spans="1:10" ht="19.5" customHeight="1" thickBot="1">
      <c r="A31" s="183" t="s">
        <v>1020</v>
      </c>
      <c r="B31" s="124">
        <v>15.046312872791335</v>
      </c>
      <c r="C31" s="124">
        <v>-1.3967119317599168</v>
      </c>
      <c r="D31" s="49">
        <v>7.46442106389741</v>
      </c>
      <c r="E31" s="124">
        <v>4.464109101526112</v>
      </c>
      <c r="F31" s="49">
        <v>12.082629500605305</v>
      </c>
      <c r="G31" s="124">
        <v>16.19373689586582</v>
      </c>
      <c r="H31" s="124">
        <v>8.797643799570665</v>
      </c>
      <c r="I31" s="49">
        <v>7.589241851343909</v>
      </c>
      <c r="J31" s="22"/>
    </row>
    <row r="32" spans="1:9" ht="19.5" customHeight="1" thickBot="1">
      <c r="A32" s="183" t="s">
        <v>1021</v>
      </c>
      <c r="B32" s="124">
        <v>12.485817879128682</v>
      </c>
      <c r="C32" s="124">
        <v>-2.5706100041421496</v>
      </c>
      <c r="D32" s="49">
        <v>4.41173358855041</v>
      </c>
      <c r="E32" s="124">
        <v>5.717632451026314</v>
      </c>
      <c r="F32" s="49">
        <v>15.172871854170843</v>
      </c>
      <c r="G32" s="124">
        <v>10.277287843330468</v>
      </c>
      <c r="H32" s="124">
        <v>7.420407022950637</v>
      </c>
      <c r="I32" s="49">
        <v>6.435032781455519</v>
      </c>
    </row>
    <row r="33" spans="1:13" ht="19.5" customHeight="1" thickBot="1">
      <c r="A33" s="183" t="s">
        <v>1022</v>
      </c>
      <c r="B33" s="124">
        <v>9.062747815187342</v>
      </c>
      <c r="C33" s="124">
        <v>-1.3358248345303632</v>
      </c>
      <c r="D33" s="49">
        <v>-0.4651491368105728</v>
      </c>
      <c r="E33" s="124">
        <v>5.418693596712971</v>
      </c>
      <c r="F33" s="49">
        <v>21.92302462911804</v>
      </c>
      <c r="G33" s="124">
        <v>11.460915492957756</v>
      </c>
      <c r="H33" s="124">
        <v>7.39634708846193</v>
      </c>
      <c r="I33" s="49">
        <v>7.066134847728622</v>
      </c>
      <c r="K33" s="27"/>
      <c r="L33" s="27"/>
      <c r="M33" s="27"/>
    </row>
    <row r="34" spans="1:9" ht="30" customHeight="1" thickBot="1">
      <c r="A34" s="75" t="s">
        <v>107</v>
      </c>
      <c r="B34" s="184">
        <v>13.17468454492428</v>
      </c>
      <c r="C34" s="184">
        <v>0.5092005058732979</v>
      </c>
      <c r="D34" s="53">
        <v>3.9289301934081857</v>
      </c>
      <c r="E34" s="184">
        <v>3.4559300320813806</v>
      </c>
      <c r="F34" s="53">
        <v>11.172026305650606</v>
      </c>
      <c r="G34" s="184">
        <v>14.982085864992989</v>
      </c>
      <c r="H34" s="184">
        <v>7.732178892835728</v>
      </c>
      <c r="I34" s="53">
        <v>6.675496718926777</v>
      </c>
    </row>
    <row r="35" spans="1:9" ht="19.5" customHeight="1">
      <c r="A35" s="28" t="s">
        <v>987</v>
      </c>
      <c r="B35" s="29"/>
      <c r="C35" s="29"/>
      <c r="D35" s="29"/>
      <c r="E35" s="29"/>
      <c r="F35" s="29"/>
      <c r="G35" s="29"/>
      <c r="H35" s="29"/>
      <c r="I35" s="30"/>
    </row>
    <row r="36" spans="1:9" ht="12.75" customHeight="1">
      <c r="A36" s="31" t="s">
        <v>166</v>
      </c>
      <c r="B36" s="32"/>
      <c r="C36" s="32"/>
      <c r="D36" s="32"/>
      <c r="E36" s="32"/>
      <c r="F36" s="32"/>
      <c r="G36" s="32"/>
      <c r="H36" s="32"/>
      <c r="I36" s="33"/>
    </row>
  </sheetData>
  <printOptions/>
  <pageMargins left="0.7874015748031497" right="0.7874015748031497" top="1.28" bottom="0.49" header="0.93" footer="0.4921259845"/>
  <pageSetup orientation="portrait" paperSize="9" scale="80" r:id="rId1"/>
  <headerFooter alignWithMargins="0">
    <oddHeader>&amp;L&amp;"Arial,Bold"&amp;14Prämientarife in der OKP</oddHeader>
    <oddFooter>&amp;L&amp;"Arial,Regular"Statistik über die Krankenversicherung 2000, Bundesamt für Sozialversicherung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1.25390625" style="7" customWidth="1"/>
    <col min="2" max="2" width="11.25390625" style="7" hidden="1" customWidth="1"/>
    <col min="3" max="8" width="11.25390625" style="7" customWidth="1"/>
    <col min="9" max="10" width="13.25390625" style="7" customWidth="1"/>
    <col min="11" max="16384" width="11.375" style="7" customWidth="1"/>
  </cols>
  <sheetData>
    <row r="1" s="1" customFormat="1" ht="13.5" customHeight="1">
      <c r="A1" s="1" t="s">
        <v>168</v>
      </c>
    </row>
    <row r="2" s="1" customFormat="1" ht="27.75" customHeight="1">
      <c r="A2" s="2" t="s">
        <v>169</v>
      </c>
    </row>
    <row r="3" spans="1:10" ht="24" customHeight="1">
      <c r="A3" s="35" t="s">
        <v>992</v>
      </c>
      <c r="B3" s="6">
        <v>1996</v>
      </c>
      <c r="C3" s="6">
        <v>1997</v>
      </c>
      <c r="D3" s="36">
        <v>1998</v>
      </c>
      <c r="E3" s="6">
        <v>1999</v>
      </c>
      <c r="F3" s="36">
        <v>2000</v>
      </c>
      <c r="G3" s="6">
        <v>2001</v>
      </c>
      <c r="H3" s="36">
        <v>2002</v>
      </c>
      <c r="I3" s="6" t="s">
        <v>134</v>
      </c>
      <c r="J3" s="36" t="s">
        <v>135</v>
      </c>
    </row>
    <row r="4" spans="1:10" ht="15" customHeight="1">
      <c r="A4" s="37"/>
      <c r="B4" s="12" t="s">
        <v>1128</v>
      </c>
      <c r="C4" s="12" t="s">
        <v>1128</v>
      </c>
      <c r="D4" s="39" t="s">
        <v>1128</v>
      </c>
      <c r="E4" s="11" t="s">
        <v>1128</v>
      </c>
      <c r="F4" s="39" t="s">
        <v>1128</v>
      </c>
      <c r="G4" s="11" t="s">
        <v>1128</v>
      </c>
      <c r="H4" s="39" t="s">
        <v>1128</v>
      </c>
      <c r="I4" s="12" t="s">
        <v>136</v>
      </c>
      <c r="J4" s="38" t="s">
        <v>137</v>
      </c>
    </row>
    <row r="5" spans="1:10" ht="15" customHeight="1">
      <c r="A5" s="37"/>
      <c r="B5" s="12"/>
      <c r="C5" s="12"/>
      <c r="D5" s="38"/>
      <c r="E5" s="12"/>
      <c r="F5" s="38"/>
      <c r="G5" s="11"/>
      <c r="H5" s="39"/>
      <c r="I5" s="12" t="s">
        <v>138</v>
      </c>
      <c r="J5" s="38" t="s">
        <v>139</v>
      </c>
    </row>
    <row r="6" spans="1:10" ht="15" customHeight="1">
      <c r="A6" s="37"/>
      <c r="B6" s="12"/>
      <c r="C6" s="12"/>
      <c r="D6" s="38"/>
      <c r="E6" s="12"/>
      <c r="F6" s="38"/>
      <c r="G6" s="11"/>
      <c r="H6" s="39"/>
      <c r="I6" s="12" t="s">
        <v>986</v>
      </c>
      <c r="J6" s="38" t="s">
        <v>140</v>
      </c>
    </row>
    <row r="7" spans="1:10" ht="15.75" customHeight="1">
      <c r="A7" s="40"/>
      <c r="B7" s="16"/>
      <c r="C7" s="16"/>
      <c r="D7" s="41"/>
      <c r="E7" s="16"/>
      <c r="F7" s="41"/>
      <c r="G7" s="166"/>
      <c r="H7" s="42"/>
      <c r="I7" s="16"/>
      <c r="J7" s="41" t="s">
        <v>986</v>
      </c>
    </row>
    <row r="8" spans="1:11" ht="30" customHeight="1" thickBot="1">
      <c r="A8" s="182" t="s">
        <v>997</v>
      </c>
      <c r="B8" s="20">
        <v>41.718753671585276</v>
      </c>
      <c r="C8" s="20">
        <v>49.46348230663638</v>
      </c>
      <c r="D8" s="44">
        <v>50.318363772724794</v>
      </c>
      <c r="E8" s="20">
        <v>53.013812330781704</v>
      </c>
      <c r="F8" s="44">
        <v>55.25551436297103</v>
      </c>
      <c r="G8" s="20">
        <v>57.87</v>
      </c>
      <c r="H8" s="44">
        <v>63.42581</v>
      </c>
      <c r="I8" s="161">
        <f aca="true" t="shared" si="0" ref="I8:I34">(H8-G8)/G8*100</f>
        <v>9.60050112320719</v>
      </c>
      <c r="J8" s="48">
        <f aca="true" t="shared" si="1" ref="J8:J34">100*((H8/C8)^(1/5)-1)</f>
        <v>5.0984392930060185</v>
      </c>
      <c r="K8" s="22"/>
    </row>
    <row r="9" spans="1:11" ht="19.5" customHeight="1" thickBot="1">
      <c r="A9" s="183" t="s">
        <v>998</v>
      </c>
      <c r="B9" s="26">
        <v>43.26238642930211</v>
      </c>
      <c r="C9" s="26">
        <v>48.81590548140582</v>
      </c>
      <c r="D9" s="47">
        <v>49.80032553502524</v>
      </c>
      <c r="E9" s="26">
        <v>52.917628328055834</v>
      </c>
      <c r="F9" s="47">
        <v>54.16746473828375</v>
      </c>
      <c r="G9" s="26">
        <v>56.07</v>
      </c>
      <c r="H9" s="47">
        <v>62.33831</v>
      </c>
      <c r="I9" s="124">
        <f t="shared" si="0"/>
        <v>11.179436418762261</v>
      </c>
      <c r="J9" s="49">
        <f t="shared" si="1"/>
        <v>5.01195287173426</v>
      </c>
      <c r="K9" s="22"/>
    </row>
    <row r="10" spans="1:11" ht="19.5" customHeight="1" thickBot="1">
      <c r="A10" s="183" t="s">
        <v>999</v>
      </c>
      <c r="B10" s="26">
        <v>35.43105554768744</v>
      </c>
      <c r="C10" s="26">
        <v>37.771959469685505</v>
      </c>
      <c r="D10" s="47">
        <v>39.02473696787221</v>
      </c>
      <c r="E10" s="26">
        <v>39.205738865192295</v>
      </c>
      <c r="F10" s="47">
        <v>41.56641556075305</v>
      </c>
      <c r="G10" s="26">
        <v>44.3</v>
      </c>
      <c r="H10" s="47">
        <v>48.98091</v>
      </c>
      <c r="I10" s="124">
        <f t="shared" si="0"/>
        <v>10.566388261851026</v>
      </c>
      <c r="J10" s="49">
        <f t="shared" si="1"/>
        <v>5.334701018333332</v>
      </c>
      <c r="K10" s="22"/>
    </row>
    <row r="11" spans="1:11" ht="19.5" customHeight="1" thickBot="1">
      <c r="A11" s="183" t="s">
        <v>1000</v>
      </c>
      <c r="B11" s="26">
        <v>36.22643379244744</v>
      </c>
      <c r="C11" s="26">
        <v>39.05961451588616</v>
      </c>
      <c r="D11" s="47">
        <v>38.92419183770316</v>
      </c>
      <c r="E11" s="26">
        <v>38.91959827879938</v>
      </c>
      <c r="F11" s="47">
        <v>39.98278042622718</v>
      </c>
      <c r="G11" s="26">
        <v>41.73</v>
      </c>
      <c r="H11" s="47">
        <v>46.11429</v>
      </c>
      <c r="I11" s="124">
        <f t="shared" si="0"/>
        <v>10.506326383896477</v>
      </c>
      <c r="J11" s="49">
        <f t="shared" si="1"/>
        <v>3.3764263186192744</v>
      </c>
      <c r="K11" s="22"/>
    </row>
    <row r="12" spans="1:11" ht="19.5" customHeight="1" thickBot="1">
      <c r="A12" s="183" t="s">
        <v>1001</v>
      </c>
      <c r="B12" s="26">
        <v>35.40999904279471</v>
      </c>
      <c r="C12" s="26">
        <v>40.712079944129485</v>
      </c>
      <c r="D12" s="47">
        <v>40.57161294540699</v>
      </c>
      <c r="E12" s="26">
        <v>40.58724452304674</v>
      </c>
      <c r="F12" s="47">
        <v>41.51326688427449</v>
      </c>
      <c r="G12" s="26">
        <v>43.94</v>
      </c>
      <c r="H12" s="47">
        <v>49.17067</v>
      </c>
      <c r="I12" s="124">
        <f t="shared" si="0"/>
        <v>11.904119253527547</v>
      </c>
      <c r="J12" s="49">
        <f t="shared" si="1"/>
        <v>3.847624622932244</v>
      </c>
      <c r="K12" s="22"/>
    </row>
    <row r="13" spans="1:11" ht="19.5" customHeight="1" thickBot="1">
      <c r="A13" s="183" t="s">
        <v>1002</v>
      </c>
      <c r="B13" s="26">
        <v>36.653282798397214</v>
      </c>
      <c r="C13" s="26">
        <v>40.089048760991204</v>
      </c>
      <c r="D13" s="47">
        <v>39.102460115892</v>
      </c>
      <c r="E13" s="26">
        <v>39.41021611490568</v>
      </c>
      <c r="F13" s="47">
        <v>40.642995823188755</v>
      </c>
      <c r="G13" s="26">
        <v>42.6</v>
      </c>
      <c r="H13" s="47">
        <v>45.83701</v>
      </c>
      <c r="I13" s="124">
        <f t="shared" si="0"/>
        <v>7.5986150234741725</v>
      </c>
      <c r="J13" s="49">
        <f t="shared" si="1"/>
        <v>2.7160016987454405</v>
      </c>
      <c r="K13" s="22"/>
    </row>
    <row r="14" spans="1:11" ht="19.5" customHeight="1" thickBot="1">
      <c r="A14" s="183" t="s">
        <v>1003</v>
      </c>
      <c r="B14" s="26">
        <v>35.740646131932074</v>
      </c>
      <c r="C14" s="26">
        <v>38.90246768507638</v>
      </c>
      <c r="D14" s="47">
        <v>37.96133340837461</v>
      </c>
      <c r="E14" s="26">
        <v>37.48860241377758</v>
      </c>
      <c r="F14" s="47">
        <v>38.58241541615843</v>
      </c>
      <c r="G14" s="26">
        <v>40.46</v>
      </c>
      <c r="H14" s="47">
        <v>43.95179</v>
      </c>
      <c r="I14" s="124">
        <f t="shared" si="0"/>
        <v>8.63022738507168</v>
      </c>
      <c r="J14" s="49">
        <f t="shared" si="1"/>
        <v>2.470742542067339</v>
      </c>
      <c r="K14" s="22"/>
    </row>
    <row r="15" spans="1:11" ht="19.5" customHeight="1" thickBot="1">
      <c r="A15" s="183" t="s">
        <v>1004</v>
      </c>
      <c r="B15" s="26">
        <v>34.65661529149625</v>
      </c>
      <c r="C15" s="26">
        <v>38.62344167408727</v>
      </c>
      <c r="D15" s="47">
        <v>38.55036290759398</v>
      </c>
      <c r="E15" s="26">
        <v>40.19232247244849</v>
      </c>
      <c r="F15" s="47">
        <v>41.09426482877904</v>
      </c>
      <c r="G15" s="26">
        <v>44.09</v>
      </c>
      <c r="H15" s="47">
        <v>49.4207</v>
      </c>
      <c r="I15" s="124">
        <f t="shared" si="0"/>
        <v>12.09049671127238</v>
      </c>
      <c r="J15" s="49">
        <f t="shared" si="1"/>
        <v>5.053756000787302</v>
      </c>
      <c r="K15" s="22"/>
    </row>
    <row r="16" spans="1:11" ht="19.5" customHeight="1" thickBot="1">
      <c r="A16" s="183" t="s">
        <v>1005</v>
      </c>
      <c r="B16" s="26">
        <v>36.63934080824581</v>
      </c>
      <c r="C16" s="26">
        <v>41.234852450764485</v>
      </c>
      <c r="D16" s="47">
        <v>39.579025737059446</v>
      </c>
      <c r="E16" s="26">
        <v>39.82425118640161</v>
      </c>
      <c r="F16" s="47">
        <v>41.29012472391367</v>
      </c>
      <c r="G16" s="26">
        <v>43.54</v>
      </c>
      <c r="H16" s="47">
        <v>48.34651</v>
      </c>
      <c r="I16" s="124">
        <f t="shared" si="0"/>
        <v>11.039297197978877</v>
      </c>
      <c r="J16" s="49">
        <f t="shared" si="1"/>
        <v>3.2333775924975994</v>
      </c>
      <c r="K16" s="22"/>
    </row>
    <row r="17" spans="1:11" ht="19.5" customHeight="1" thickBot="1">
      <c r="A17" s="183" t="s">
        <v>1006</v>
      </c>
      <c r="B17" s="26">
        <v>48.51028508862985</v>
      </c>
      <c r="C17" s="26">
        <v>52.797310620851235</v>
      </c>
      <c r="D17" s="47">
        <v>52.460471481951494</v>
      </c>
      <c r="E17" s="26">
        <v>52.48868897419627</v>
      </c>
      <c r="F17" s="47">
        <v>54.825350997568805</v>
      </c>
      <c r="G17" s="26">
        <v>56.92</v>
      </c>
      <c r="H17" s="47">
        <v>61.38684</v>
      </c>
      <c r="I17" s="124">
        <f t="shared" si="0"/>
        <v>7.8475755446240285</v>
      </c>
      <c r="J17" s="49">
        <f t="shared" si="1"/>
        <v>3.0606068431691336</v>
      </c>
      <c r="K17" s="22"/>
    </row>
    <row r="18" spans="1:11" ht="19.5" customHeight="1" thickBot="1">
      <c r="A18" s="183" t="s">
        <v>1007</v>
      </c>
      <c r="B18" s="26">
        <v>35.37972220008339</v>
      </c>
      <c r="C18" s="26">
        <v>45.13923875918214</v>
      </c>
      <c r="D18" s="47">
        <v>46.62713180416416</v>
      </c>
      <c r="E18" s="26">
        <v>48.12231408130321</v>
      </c>
      <c r="F18" s="47">
        <v>50.2937322719145</v>
      </c>
      <c r="G18" s="26">
        <v>52.23</v>
      </c>
      <c r="H18" s="47">
        <v>55.52926</v>
      </c>
      <c r="I18" s="124">
        <f t="shared" si="0"/>
        <v>6.316791116216741</v>
      </c>
      <c r="J18" s="49">
        <f t="shared" si="1"/>
        <v>4.230190386038668</v>
      </c>
      <c r="K18" s="22"/>
    </row>
    <row r="19" spans="1:11" ht="19.5" customHeight="1" thickBot="1">
      <c r="A19" s="183" t="s">
        <v>1008</v>
      </c>
      <c r="B19" s="26">
        <v>49.80243763313739</v>
      </c>
      <c r="C19" s="26">
        <v>59.15535326657797</v>
      </c>
      <c r="D19" s="47">
        <v>62.92857388854101</v>
      </c>
      <c r="E19" s="26">
        <v>68.47524011271133</v>
      </c>
      <c r="F19" s="47">
        <v>71.79864840697913</v>
      </c>
      <c r="G19" s="26">
        <v>75.72</v>
      </c>
      <c r="H19" s="47">
        <v>82.66726</v>
      </c>
      <c r="I19" s="124">
        <f t="shared" si="0"/>
        <v>9.174933967247755</v>
      </c>
      <c r="J19" s="49">
        <f t="shared" si="1"/>
        <v>6.922202979050396</v>
      </c>
      <c r="K19" s="22"/>
    </row>
    <row r="20" spans="1:11" ht="19.5" customHeight="1" thickBot="1">
      <c r="A20" s="183" t="s">
        <v>1009</v>
      </c>
      <c r="B20" s="26">
        <v>41.94397566407216</v>
      </c>
      <c r="C20" s="26">
        <v>50.40767616295072</v>
      </c>
      <c r="D20" s="47">
        <v>52.13367219996919</v>
      </c>
      <c r="E20" s="26">
        <v>53.26968323062702</v>
      </c>
      <c r="F20" s="47">
        <v>55.4176694577931</v>
      </c>
      <c r="G20" s="26">
        <v>57.9</v>
      </c>
      <c r="H20" s="47">
        <v>63.90382</v>
      </c>
      <c r="I20" s="124">
        <f t="shared" si="0"/>
        <v>10.369291882556139</v>
      </c>
      <c r="J20" s="49">
        <f t="shared" si="1"/>
        <v>4.859076531874873</v>
      </c>
      <c r="K20" s="22"/>
    </row>
    <row r="21" spans="1:11" ht="19.5" customHeight="1" thickBot="1">
      <c r="A21" s="183" t="s">
        <v>1010</v>
      </c>
      <c r="B21" s="26">
        <v>36.57502069708182</v>
      </c>
      <c r="C21" s="26">
        <v>43.743997054720204</v>
      </c>
      <c r="D21" s="47">
        <v>44.12832663161151</v>
      </c>
      <c r="E21" s="26">
        <v>47.147867343025055</v>
      </c>
      <c r="F21" s="47">
        <v>49.138359447703145</v>
      </c>
      <c r="G21" s="26">
        <v>51.27</v>
      </c>
      <c r="H21" s="47">
        <v>59.14186</v>
      </c>
      <c r="I21" s="124">
        <f t="shared" si="0"/>
        <v>15.353735127755016</v>
      </c>
      <c r="J21" s="49">
        <f t="shared" si="1"/>
        <v>6.217311106219281</v>
      </c>
      <c r="K21" s="22"/>
    </row>
    <row r="22" spans="1:11" ht="19.5" customHeight="1" thickBot="1">
      <c r="A22" s="183" t="s">
        <v>1011</v>
      </c>
      <c r="B22" s="26">
        <v>33.40708092915895</v>
      </c>
      <c r="C22" s="26">
        <v>38.208469914040116</v>
      </c>
      <c r="D22" s="47">
        <v>37.501872392913214</v>
      </c>
      <c r="E22" s="26">
        <v>37.48755635417513</v>
      </c>
      <c r="F22" s="47">
        <v>38.28341733268701</v>
      </c>
      <c r="G22" s="26">
        <v>40.82</v>
      </c>
      <c r="H22" s="47">
        <v>45.35851</v>
      </c>
      <c r="I22" s="124">
        <f t="shared" si="0"/>
        <v>11.118348848603631</v>
      </c>
      <c r="J22" s="49">
        <f t="shared" si="1"/>
        <v>3.4903430815512726</v>
      </c>
      <c r="K22" s="22"/>
    </row>
    <row r="23" spans="1:11" ht="19.5" customHeight="1" thickBot="1">
      <c r="A23" s="183" t="s">
        <v>1012</v>
      </c>
      <c r="B23" s="26">
        <v>32.85373132327376</v>
      </c>
      <c r="C23" s="26">
        <v>36.04614126880314</v>
      </c>
      <c r="D23" s="47">
        <v>34.34944334487878</v>
      </c>
      <c r="E23" s="26">
        <v>34.1154381119759</v>
      </c>
      <c r="F23" s="47">
        <v>34.538117356336265</v>
      </c>
      <c r="G23" s="26">
        <v>37.41</v>
      </c>
      <c r="H23" s="47">
        <v>40.66377</v>
      </c>
      <c r="I23" s="124">
        <f t="shared" si="0"/>
        <v>8.697594226142751</v>
      </c>
      <c r="J23" s="49">
        <f t="shared" si="1"/>
        <v>2.440047688192548</v>
      </c>
      <c r="K23" s="22"/>
    </row>
    <row r="24" spans="1:11" ht="19.5" customHeight="1" thickBot="1">
      <c r="A24" s="183" t="s">
        <v>1013</v>
      </c>
      <c r="B24" s="26">
        <v>34.99863593232702</v>
      </c>
      <c r="C24" s="26">
        <v>40.242319517530895</v>
      </c>
      <c r="D24" s="47">
        <v>40.31209198526913</v>
      </c>
      <c r="E24" s="26">
        <v>40.98824099699688</v>
      </c>
      <c r="F24" s="47">
        <v>42.31900902130919</v>
      </c>
      <c r="G24" s="26">
        <v>44.87</v>
      </c>
      <c r="H24" s="47">
        <v>49.45207</v>
      </c>
      <c r="I24" s="124">
        <f t="shared" si="0"/>
        <v>10.211878760864725</v>
      </c>
      <c r="J24" s="49">
        <f t="shared" si="1"/>
        <v>4.207816018061039</v>
      </c>
      <c r="K24" s="22"/>
    </row>
    <row r="25" spans="1:11" ht="19.5" customHeight="1" thickBot="1">
      <c r="A25" s="183" t="s">
        <v>1014</v>
      </c>
      <c r="B25" s="26">
        <v>32.95264089776489</v>
      </c>
      <c r="C25" s="26">
        <v>39.62219856783433</v>
      </c>
      <c r="D25" s="47">
        <v>37.525989318950934</v>
      </c>
      <c r="E25" s="26">
        <v>37.77391368135067</v>
      </c>
      <c r="F25" s="47">
        <v>39.75002625558387</v>
      </c>
      <c r="G25" s="26">
        <v>42.77</v>
      </c>
      <c r="H25" s="47">
        <v>49.12473</v>
      </c>
      <c r="I25" s="124">
        <f t="shared" si="0"/>
        <v>14.857914425999521</v>
      </c>
      <c r="J25" s="49">
        <f t="shared" si="1"/>
        <v>4.393226655740579</v>
      </c>
      <c r="K25" s="22"/>
    </row>
    <row r="26" spans="1:11" ht="19.5" customHeight="1" thickBot="1">
      <c r="A26" s="183" t="s">
        <v>1015</v>
      </c>
      <c r="B26" s="26">
        <v>28.585234891458057</v>
      </c>
      <c r="C26" s="26">
        <v>39.9999325575393</v>
      </c>
      <c r="D26" s="47">
        <v>40.86776027581408</v>
      </c>
      <c r="E26" s="26">
        <v>43.09740090145656</v>
      </c>
      <c r="F26" s="47">
        <v>45.4887281409428</v>
      </c>
      <c r="G26" s="26">
        <v>49.16</v>
      </c>
      <c r="H26" s="47">
        <v>54.71095</v>
      </c>
      <c r="I26" s="124">
        <f t="shared" si="0"/>
        <v>11.291598860862491</v>
      </c>
      <c r="J26" s="49">
        <f t="shared" si="1"/>
        <v>6.464053975526607</v>
      </c>
      <c r="K26" s="22"/>
    </row>
    <row r="27" spans="1:11" ht="19.5" customHeight="1" thickBot="1">
      <c r="A27" s="183" t="s">
        <v>1016</v>
      </c>
      <c r="B27" s="26">
        <v>34.88851662203742</v>
      </c>
      <c r="C27" s="26">
        <v>42.30756386708966</v>
      </c>
      <c r="D27" s="47">
        <v>42.77439299675164</v>
      </c>
      <c r="E27" s="26">
        <v>45.224448958677044</v>
      </c>
      <c r="F27" s="47">
        <v>46.85951781700135</v>
      </c>
      <c r="G27" s="26">
        <v>51.33</v>
      </c>
      <c r="H27" s="47">
        <v>58.29427</v>
      </c>
      <c r="I27" s="124">
        <f t="shared" si="0"/>
        <v>13.567640755893237</v>
      </c>
      <c r="J27" s="49">
        <f t="shared" si="1"/>
        <v>6.620709918153533</v>
      </c>
      <c r="K27" s="22"/>
    </row>
    <row r="28" spans="1:11" ht="19.5" customHeight="1" thickBot="1">
      <c r="A28" s="183" t="s">
        <v>1017</v>
      </c>
      <c r="B28" s="26">
        <v>60.9754826368548</v>
      </c>
      <c r="C28" s="26">
        <v>69.23672771733706</v>
      </c>
      <c r="D28" s="47">
        <v>65.76285374945817</v>
      </c>
      <c r="E28" s="26">
        <v>66.3632928053263</v>
      </c>
      <c r="F28" s="47">
        <v>67.2744468181295</v>
      </c>
      <c r="G28" s="26">
        <v>69.28</v>
      </c>
      <c r="H28" s="47">
        <v>75.36245</v>
      </c>
      <c r="I28" s="124">
        <f t="shared" si="0"/>
        <v>8.779517898383364</v>
      </c>
      <c r="J28" s="49">
        <f t="shared" si="1"/>
        <v>1.7100095184467978</v>
      </c>
      <c r="K28" s="22"/>
    </row>
    <row r="29" spans="1:11" ht="19.5" customHeight="1" thickBot="1">
      <c r="A29" s="183" t="s">
        <v>1018</v>
      </c>
      <c r="B29" s="26">
        <v>75.85612955027723</v>
      </c>
      <c r="C29" s="26">
        <v>80.14418992425398</v>
      </c>
      <c r="D29" s="47">
        <v>77.605631440919</v>
      </c>
      <c r="E29" s="26">
        <v>78.12187677464632</v>
      </c>
      <c r="F29" s="47">
        <v>79.21064009970304</v>
      </c>
      <c r="G29" s="26">
        <v>80.73</v>
      </c>
      <c r="H29" s="47">
        <v>85.7261</v>
      </c>
      <c r="I29" s="124">
        <f t="shared" si="0"/>
        <v>6.188653536479621</v>
      </c>
      <c r="J29" s="49">
        <f t="shared" si="1"/>
        <v>1.3557063490084564</v>
      </c>
      <c r="K29" s="22"/>
    </row>
    <row r="30" spans="1:11" ht="19.5" customHeight="1" thickBot="1">
      <c r="A30" s="183" t="s">
        <v>1019</v>
      </c>
      <c r="B30" s="26">
        <v>48.560499657043145</v>
      </c>
      <c r="C30" s="26">
        <v>50.358968764082256</v>
      </c>
      <c r="D30" s="47">
        <v>47.254479039937515</v>
      </c>
      <c r="E30" s="26">
        <v>47.20071151804623</v>
      </c>
      <c r="F30" s="47">
        <v>47.40133361858356</v>
      </c>
      <c r="G30" s="26">
        <v>48.57</v>
      </c>
      <c r="H30" s="47">
        <v>51.96374</v>
      </c>
      <c r="I30" s="124">
        <f t="shared" si="0"/>
        <v>6.9873172740374745</v>
      </c>
      <c r="J30" s="49">
        <f t="shared" si="1"/>
        <v>0.629360924783251</v>
      </c>
      <c r="K30" s="22"/>
    </row>
    <row r="31" spans="1:11" ht="19.5" customHeight="1" thickBot="1">
      <c r="A31" s="183" t="s">
        <v>1020</v>
      </c>
      <c r="B31" s="26">
        <v>53.187830680760385</v>
      </c>
      <c r="C31" s="26">
        <v>61.19063809523809</v>
      </c>
      <c r="D31" s="47">
        <v>63.34941160274236</v>
      </c>
      <c r="E31" s="26">
        <v>66.14797337310975</v>
      </c>
      <c r="F31" s="47">
        <v>68.13344712999314</v>
      </c>
      <c r="G31" s="26">
        <v>68.64</v>
      </c>
      <c r="H31" s="47">
        <v>75.35485</v>
      </c>
      <c r="I31" s="124">
        <f t="shared" si="0"/>
        <v>9.782706876456874</v>
      </c>
      <c r="J31" s="49">
        <f t="shared" si="1"/>
        <v>4.252204083488786</v>
      </c>
      <c r="K31" s="22"/>
    </row>
    <row r="32" spans="1:10" ht="19.5" customHeight="1" thickBot="1">
      <c r="A32" s="183" t="s">
        <v>1021</v>
      </c>
      <c r="B32" s="26">
        <v>73.00783559944445</v>
      </c>
      <c r="C32" s="26">
        <v>82.12346098988475</v>
      </c>
      <c r="D32" s="47">
        <v>81.81943473395327</v>
      </c>
      <c r="E32" s="26">
        <v>81.40874989037202</v>
      </c>
      <c r="F32" s="47">
        <v>85.54358987755786</v>
      </c>
      <c r="G32" s="26">
        <v>88.63</v>
      </c>
      <c r="H32" s="47">
        <v>94.69457</v>
      </c>
      <c r="I32" s="124">
        <f t="shared" si="0"/>
        <v>6.842570235811805</v>
      </c>
      <c r="J32" s="49">
        <f t="shared" si="1"/>
        <v>2.889620764720391</v>
      </c>
    </row>
    <row r="33" spans="1:10" ht="19.5" customHeight="1" thickBot="1">
      <c r="A33" s="183" t="s">
        <v>1022</v>
      </c>
      <c r="B33" s="26">
        <v>50.87956011667579</v>
      </c>
      <c r="C33" s="26">
        <v>55.490646339526755</v>
      </c>
      <c r="D33" s="47">
        <v>59.093285871089705</v>
      </c>
      <c r="E33" s="26">
        <v>58.959970294368595</v>
      </c>
      <c r="F33" s="47">
        <v>61.71005554804438</v>
      </c>
      <c r="G33" s="26">
        <v>66.92</v>
      </c>
      <c r="H33" s="47">
        <v>72.33915</v>
      </c>
      <c r="I33" s="124">
        <f t="shared" si="0"/>
        <v>8.097952779438138</v>
      </c>
      <c r="J33" s="49">
        <f t="shared" si="1"/>
        <v>5.446149027385938</v>
      </c>
    </row>
    <row r="34" spans="1:10" ht="30" customHeight="1" thickBot="1">
      <c r="A34" s="75" t="s">
        <v>107</v>
      </c>
      <c r="B34" s="51">
        <v>45.8180203965878</v>
      </c>
      <c r="C34" s="51">
        <v>51.85440004856731</v>
      </c>
      <c r="D34" s="52">
        <v>51.79957677749764</v>
      </c>
      <c r="E34" s="51">
        <v>53.34808576435031</v>
      </c>
      <c r="F34" s="52">
        <v>55.173206027906794</v>
      </c>
      <c r="G34" s="51">
        <v>57.65</v>
      </c>
      <c r="H34" s="52">
        <v>63.12799</v>
      </c>
      <c r="I34" s="125">
        <f t="shared" si="0"/>
        <v>9.50215091066782</v>
      </c>
      <c r="J34" s="53">
        <f t="shared" si="1"/>
        <v>4.012915414955831</v>
      </c>
    </row>
    <row r="35" spans="1:10" ht="19.5" customHeight="1">
      <c r="A35" s="28" t="s">
        <v>987</v>
      </c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2.75" customHeight="1">
      <c r="A36" s="31" t="s">
        <v>155</v>
      </c>
      <c r="B36" s="32"/>
      <c r="C36" s="32"/>
      <c r="D36" s="32"/>
      <c r="E36" s="32"/>
      <c r="F36" s="32"/>
      <c r="G36" s="32"/>
      <c r="H36" s="32"/>
      <c r="I36" s="32"/>
      <c r="J36" s="33"/>
    </row>
  </sheetData>
  <printOptions/>
  <pageMargins left="0.7874015748031497" right="0.7874015748031497" top="1.28" bottom="0.49" header="0.93" footer="0.4921259845"/>
  <pageSetup orientation="portrait" paperSize="9" scale="80" r:id="rId1"/>
  <headerFooter alignWithMargins="0">
    <oddHeader>&amp;L&amp;"Arial,Bold"&amp;14Prämientarife in der OKP</oddHeader>
    <oddFooter>&amp;L&amp;"Arial,Regular"Statistik über die Krankenversicherung 2000, Bundesamt für Sozialversicherung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75390625" style="7" customWidth="1"/>
    <col min="2" max="2" width="15.375" style="7" hidden="1" customWidth="1"/>
    <col min="3" max="7" width="15.00390625" style="7" customWidth="1"/>
    <col min="8" max="8" width="15.375" style="7" hidden="1" customWidth="1"/>
    <col min="9" max="9" width="15.00390625" style="7" customWidth="1"/>
    <col min="10" max="16384" width="11.375" style="7" customWidth="1"/>
  </cols>
  <sheetData>
    <row r="1" s="1" customFormat="1" ht="13.5" customHeight="1">
      <c r="A1" s="1" t="s">
        <v>170</v>
      </c>
    </row>
    <row r="2" s="1" customFormat="1" ht="27.75" customHeight="1">
      <c r="A2" s="2" t="s">
        <v>171</v>
      </c>
    </row>
    <row r="3" spans="1:9" ht="24" customHeight="1">
      <c r="A3" s="35" t="s">
        <v>992</v>
      </c>
      <c r="B3" s="6" t="s">
        <v>158</v>
      </c>
      <c r="C3" s="6" t="s">
        <v>150</v>
      </c>
      <c r="D3" s="36" t="s">
        <v>151</v>
      </c>
      <c r="E3" s="6" t="s">
        <v>152</v>
      </c>
      <c r="F3" s="36" t="s">
        <v>153</v>
      </c>
      <c r="G3" s="6" t="s">
        <v>154</v>
      </c>
      <c r="H3" s="6" t="s">
        <v>159</v>
      </c>
      <c r="I3" s="36" t="s">
        <v>135</v>
      </c>
    </row>
    <row r="4" spans="1:9" ht="15" customHeight="1">
      <c r="A4" s="37"/>
      <c r="B4" s="12" t="s">
        <v>136</v>
      </c>
      <c r="C4" s="11" t="s">
        <v>136</v>
      </c>
      <c r="D4" s="38" t="s">
        <v>136</v>
      </c>
      <c r="E4" s="11" t="s">
        <v>136</v>
      </c>
      <c r="F4" s="38" t="s">
        <v>136</v>
      </c>
      <c r="G4" s="11" t="s">
        <v>136</v>
      </c>
      <c r="H4" s="12" t="s">
        <v>137</v>
      </c>
      <c r="I4" s="38" t="s">
        <v>137</v>
      </c>
    </row>
    <row r="5" spans="1:9" ht="15" customHeight="1">
      <c r="A5" s="37"/>
      <c r="B5" s="12" t="s">
        <v>138</v>
      </c>
      <c r="C5" s="11" t="s">
        <v>138</v>
      </c>
      <c r="D5" s="38" t="s">
        <v>138</v>
      </c>
      <c r="E5" s="11" t="s">
        <v>138</v>
      </c>
      <c r="F5" s="38" t="s">
        <v>138</v>
      </c>
      <c r="G5" s="11" t="s">
        <v>138</v>
      </c>
      <c r="H5" s="12" t="s">
        <v>139</v>
      </c>
      <c r="I5" s="38" t="s">
        <v>139</v>
      </c>
    </row>
    <row r="6" spans="1:9" ht="15" customHeight="1">
      <c r="A6" s="37"/>
      <c r="B6" s="12" t="s">
        <v>986</v>
      </c>
      <c r="C6" s="11" t="s">
        <v>986</v>
      </c>
      <c r="D6" s="38" t="s">
        <v>986</v>
      </c>
      <c r="E6" s="11" t="s">
        <v>986</v>
      </c>
      <c r="F6" s="38" t="s">
        <v>986</v>
      </c>
      <c r="G6" s="11" t="s">
        <v>986</v>
      </c>
      <c r="H6" s="12" t="s">
        <v>140</v>
      </c>
      <c r="I6" s="38" t="s">
        <v>140</v>
      </c>
    </row>
    <row r="7" spans="1:9" ht="15.75" customHeight="1">
      <c r="A7" s="40"/>
      <c r="B7" s="16"/>
      <c r="C7" s="166"/>
      <c r="D7" s="41"/>
      <c r="E7" s="166"/>
      <c r="F7" s="41"/>
      <c r="G7" s="166"/>
      <c r="H7" s="16" t="s">
        <v>986</v>
      </c>
      <c r="I7" s="41" t="s">
        <v>986</v>
      </c>
    </row>
    <row r="8" spans="1:10" ht="30" customHeight="1" thickBot="1">
      <c r="A8" s="182" t="s">
        <v>997</v>
      </c>
      <c r="B8" s="161">
        <v>18.564141910898105</v>
      </c>
      <c r="C8" s="161">
        <v>1.7283082917389294</v>
      </c>
      <c r="D8" s="48">
        <v>5.356788965220656</v>
      </c>
      <c r="E8" s="161">
        <v>4.228524480001812</v>
      </c>
      <c r="F8" s="48">
        <v>4.731628448618775</v>
      </c>
      <c r="G8" s="161">
        <v>9.60050112320719</v>
      </c>
      <c r="H8" s="161">
        <v>7.23151686641248</v>
      </c>
      <c r="I8" s="48">
        <v>5.0984392930060185</v>
      </c>
      <c r="J8" s="22"/>
    </row>
    <row r="9" spans="1:10" ht="19.5" customHeight="1" thickBot="1">
      <c r="A9" s="183" t="s">
        <v>998</v>
      </c>
      <c r="B9" s="124">
        <v>12.836830120731035</v>
      </c>
      <c r="C9" s="124">
        <v>2.0165969347723895</v>
      </c>
      <c r="D9" s="49">
        <v>6.259603244637739</v>
      </c>
      <c r="E9" s="124">
        <v>2.3618526561313717</v>
      </c>
      <c r="F9" s="49">
        <v>3.5123210416226187</v>
      </c>
      <c r="G9" s="124">
        <v>11.179436418762261</v>
      </c>
      <c r="H9" s="124">
        <v>6.277360238557006</v>
      </c>
      <c r="I9" s="49">
        <v>5.01195287173426</v>
      </c>
      <c r="J9" s="22"/>
    </row>
    <row r="10" spans="1:10" ht="19.5" customHeight="1" thickBot="1">
      <c r="A10" s="183" t="s">
        <v>999</v>
      </c>
      <c r="B10" s="124">
        <v>6.606926849377627</v>
      </c>
      <c r="C10" s="124">
        <v>3.316686546781189</v>
      </c>
      <c r="D10" s="49">
        <v>0.46381324099403876</v>
      </c>
      <c r="E10" s="124">
        <v>6.021252918298182</v>
      </c>
      <c r="F10" s="49">
        <v>6.576425708999535</v>
      </c>
      <c r="G10" s="124">
        <v>10.566388261851026</v>
      </c>
      <c r="H10" s="124">
        <v>5.545679392301572</v>
      </c>
      <c r="I10" s="49">
        <v>5.334701018333332</v>
      </c>
      <c r="J10" s="22"/>
    </row>
    <row r="11" spans="1:10" ht="19.5" customHeight="1" thickBot="1">
      <c r="A11" s="183" t="s">
        <v>1000</v>
      </c>
      <c r="B11" s="124">
        <v>7.820755252009902</v>
      </c>
      <c r="C11" s="124">
        <v>-0.34670766688677734</v>
      </c>
      <c r="D11" s="49">
        <v>-0.011801295510356262</v>
      </c>
      <c r="E11" s="124">
        <v>2.7317397775067698</v>
      </c>
      <c r="F11" s="49">
        <v>4.369930142793941</v>
      </c>
      <c r="G11" s="124">
        <v>10.506326383896477</v>
      </c>
      <c r="H11" s="124">
        <v>4.104217434337065</v>
      </c>
      <c r="I11" s="49">
        <v>3.3764263186192744</v>
      </c>
      <c r="J11" s="22"/>
    </row>
    <row r="12" spans="1:10" ht="19.5" customHeight="1" thickBot="1">
      <c r="A12" s="183" t="s">
        <v>1001</v>
      </c>
      <c r="B12" s="124">
        <v>14.973400295568922</v>
      </c>
      <c r="C12" s="124">
        <v>-0.34502535590238165</v>
      </c>
      <c r="D12" s="49">
        <v>0.03852836134660402</v>
      </c>
      <c r="E12" s="124">
        <v>2.2815600618118483</v>
      </c>
      <c r="F12" s="49">
        <v>5.845680906035288</v>
      </c>
      <c r="G12" s="124">
        <v>11.904119253527547</v>
      </c>
      <c r="H12" s="124">
        <v>5.6241844073640745</v>
      </c>
      <c r="I12" s="49">
        <v>3.847624622932244</v>
      </c>
      <c r="J12" s="22"/>
    </row>
    <row r="13" spans="1:10" ht="19.5" customHeight="1" thickBot="1">
      <c r="A13" s="183" t="s">
        <v>1002</v>
      </c>
      <c r="B13" s="124">
        <v>9.373692341533541</v>
      </c>
      <c r="C13" s="124">
        <v>-2.46099290352633</v>
      </c>
      <c r="D13" s="49">
        <v>0.7870502216524251</v>
      </c>
      <c r="E13" s="124">
        <v>3.1280714236347853</v>
      </c>
      <c r="F13" s="49">
        <v>4.815108082398499</v>
      </c>
      <c r="G13" s="124">
        <v>7.5986150234741725</v>
      </c>
      <c r="H13" s="124">
        <v>3.79678465518849</v>
      </c>
      <c r="I13" s="49">
        <v>2.7160016987454405</v>
      </c>
      <c r="J13" s="22"/>
    </row>
    <row r="14" spans="1:10" ht="19.5" customHeight="1" thickBot="1">
      <c r="A14" s="183" t="s">
        <v>1003</v>
      </c>
      <c r="B14" s="124">
        <v>8.846570768398653</v>
      </c>
      <c r="C14" s="124">
        <v>-2.419214853722014</v>
      </c>
      <c r="D14" s="49">
        <v>-1.2452960740645123</v>
      </c>
      <c r="E14" s="124">
        <v>2.9177214725371146</v>
      </c>
      <c r="F14" s="49">
        <v>4.866425711271642</v>
      </c>
      <c r="G14" s="124">
        <v>8.63022738507168</v>
      </c>
      <c r="H14" s="124">
        <v>3.5068347248667253</v>
      </c>
      <c r="I14" s="49">
        <v>2.470742542067339</v>
      </c>
      <c r="J14" s="22"/>
    </row>
    <row r="15" spans="1:10" ht="19.5" customHeight="1" thickBot="1">
      <c r="A15" s="183" t="s">
        <v>1004</v>
      </c>
      <c r="B15" s="124">
        <v>11.446087130050357</v>
      </c>
      <c r="C15" s="124">
        <v>-0.18920832356148645</v>
      </c>
      <c r="D15" s="49">
        <v>4.25925838568711</v>
      </c>
      <c r="E15" s="124">
        <v>2.244066281436772</v>
      </c>
      <c r="F15" s="49">
        <v>7.2899106084579435</v>
      </c>
      <c r="G15" s="124">
        <v>12.09049671127238</v>
      </c>
      <c r="H15" s="124">
        <v>6.09309633400501</v>
      </c>
      <c r="I15" s="49">
        <v>5.053756000787302</v>
      </c>
      <c r="J15" s="22"/>
    </row>
    <row r="16" spans="1:10" ht="19.5" customHeight="1" thickBot="1">
      <c r="A16" s="183" t="s">
        <v>1005</v>
      </c>
      <c r="B16" s="124">
        <v>12.542560922614735</v>
      </c>
      <c r="C16" s="124">
        <v>-4.015599948325608</v>
      </c>
      <c r="D16" s="49">
        <v>0.6195843499819913</v>
      </c>
      <c r="E16" s="124">
        <v>3.6808564978431964</v>
      </c>
      <c r="F16" s="49">
        <v>5.448942794748416</v>
      </c>
      <c r="G16" s="124">
        <v>11.039297197978877</v>
      </c>
      <c r="H16" s="124">
        <v>4.729632501387093</v>
      </c>
      <c r="I16" s="49">
        <v>3.2333775924975994</v>
      </c>
      <c r="J16" s="22"/>
    </row>
    <row r="17" spans="1:10" ht="19.5" customHeight="1" thickBot="1">
      <c r="A17" s="183" t="s">
        <v>1006</v>
      </c>
      <c r="B17" s="124">
        <v>8.837353819687623</v>
      </c>
      <c r="C17" s="124">
        <v>-0.6379854105044378</v>
      </c>
      <c r="D17" s="49">
        <v>0.05378810263740373</v>
      </c>
      <c r="E17" s="124">
        <v>4.451743926241421</v>
      </c>
      <c r="F17" s="49">
        <v>3.8205847556253363</v>
      </c>
      <c r="G17" s="124">
        <v>7.8475755446240285</v>
      </c>
      <c r="H17" s="124">
        <v>4.001652952202006</v>
      </c>
      <c r="I17" s="49">
        <v>3.0606068431691336</v>
      </c>
      <c r="J17" s="22"/>
    </row>
    <row r="18" spans="1:10" ht="19.5" customHeight="1" thickBot="1">
      <c r="A18" s="183" t="s">
        <v>1007</v>
      </c>
      <c r="B18" s="124">
        <v>27.585057067168677</v>
      </c>
      <c r="C18" s="124">
        <v>3.296229812203803</v>
      </c>
      <c r="D18" s="49">
        <v>3.2066786424240656</v>
      </c>
      <c r="E18" s="124">
        <v>4.512289635412492</v>
      </c>
      <c r="F18" s="49">
        <v>3.849918549725063</v>
      </c>
      <c r="G18" s="124">
        <v>6.316791116216741</v>
      </c>
      <c r="H18" s="124">
        <v>7.802271321497289</v>
      </c>
      <c r="I18" s="49">
        <v>4.230190386038668</v>
      </c>
      <c r="J18" s="22"/>
    </row>
    <row r="19" spans="1:10" ht="19.5" customHeight="1" thickBot="1">
      <c r="A19" s="183" t="s">
        <v>1008</v>
      </c>
      <c r="B19" s="124">
        <v>18.780035833461632</v>
      </c>
      <c r="C19" s="124">
        <v>6.378493937749609</v>
      </c>
      <c r="D19" s="49">
        <v>8.814225210306798</v>
      </c>
      <c r="E19" s="124">
        <v>4.853445258165448</v>
      </c>
      <c r="F19" s="49">
        <v>5.461595280726344</v>
      </c>
      <c r="G19" s="124">
        <v>9.174933967247755</v>
      </c>
      <c r="H19" s="124">
        <v>8.81292644353966</v>
      </c>
      <c r="I19" s="49">
        <v>6.922202979050396</v>
      </c>
      <c r="J19" s="22"/>
    </row>
    <row r="20" spans="1:10" ht="19.5" customHeight="1" thickBot="1">
      <c r="A20" s="183" t="s">
        <v>1009</v>
      </c>
      <c r="B20" s="124">
        <v>20.178584325587163</v>
      </c>
      <c r="C20" s="124">
        <v>3.4240738085979516</v>
      </c>
      <c r="D20" s="49">
        <v>2.179035127816102</v>
      </c>
      <c r="E20" s="124">
        <v>4.032286465580327</v>
      </c>
      <c r="F20" s="49">
        <v>4.479312404318039</v>
      </c>
      <c r="G20" s="124">
        <v>10.369291882556139</v>
      </c>
      <c r="H20" s="124">
        <v>7.269487209635317</v>
      </c>
      <c r="I20" s="49">
        <v>4.859076531874873</v>
      </c>
      <c r="J20" s="22"/>
    </row>
    <row r="21" spans="1:10" ht="19.5" customHeight="1" thickBot="1">
      <c r="A21" s="183" t="s">
        <v>1010</v>
      </c>
      <c r="B21" s="124">
        <v>19.60074449994876</v>
      </c>
      <c r="C21" s="124">
        <v>0.8785881555600384</v>
      </c>
      <c r="D21" s="49">
        <v>6.842635880170646</v>
      </c>
      <c r="E21" s="124">
        <v>4.221807298718802</v>
      </c>
      <c r="F21" s="49">
        <v>4.338037688387858</v>
      </c>
      <c r="G21" s="124">
        <v>15.353735127755016</v>
      </c>
      <c r="H21" s="124">
        <v>8.33906081342115</v>
      </c>
      <c r="I21" s="49">
        <v>6.217311106219281</v>
      </c>
      <c r="J21" s="22"/>
    </row>
    <row r="22" spans="1:10" ht="19.5" customHeight="1" thickBot="1">
      <c r="A22" s="183" t="s">
        <v>1011</v>
      </c>
      <c r="B22" s="124">
        <v>14.37236912456584</v>
      </c>
      <c r="C22" s="124">
        <v>-1.8493216889254576</v>
      </c>
      <c r="D22" s="49">
        <v>-0.03817419724564371</v>
      </c>
      <c r="E22" s="124">
        <v>2.1230004191063716</v>
      </c>
      <c r="F22" s="49">
        <v>6.62580000439829</v>
      </c>
      <c r="G22" s="124">
        <v>11.118348848603631</v>
      </c>
      <c r="H22" s="124">
        <v>5.229306546891155</v>
      </c>
      <c r="I22" s="49">
        <v>3.4903430815512726</v>
      </c>
      <c r="J22" s="22"/>
    </row>
    <row r="23" spans="1:10" ht="19.5" customHeight="1" thickBot="1">
      <c r="A23" s="183" t="s">
        <v>1012</v>
      </c>
      <c r="B23" s="124">
        <v>9.717039182297862</v>
      </c>
      <c r="C23" s="124">
        <v>-4.707016796254979</v>
      </c>
      <c r="D23" s="49">
        <v>-0.681248981398032</v>
      </c>
      <c r="E23" s="124">
        <v>1.2389676573198969</v>
      </c>
      <c r="F23" s="49">
        <v>8.315110560410623</v>
      </c>
      <c r="G23" s="124">
        <v>8.697594226142751</v>
      </c>
      <c r="H23" s="124">
        <v>3.6184655104348318</v>
      </c>
      <c r="I23" s="49">
        <v>2.440047688192548</v>
      </c>
      <c r="J23" s="22"/>
    </row>
    <row r="24" spans="1:10" ht="19.5" customHeight="1" thickBot="1">
      <c r="A24" s="183" t="s">
        <v>1013</v>
      </c>
      <c r="B24" s="124">
        <v>14.982537020422754</v>
      </c>
      <c r="C24" s="124">
        <v>0.17338083036649346</v>
      </c>
      <c r="D24" s="49">
        <v>1.6772858426073016</v>
      </c>
      <c r="E24" s="124">
        <v>3.2467068406517265</v>
      </c>
      <c r="F24" s="49">
        <v>6.0280026344810835</v>
      </c>
      <c r="G24" s="124">
        <v>10.211878760864725</v>
      </c>
      <c r="H24" s="124">
        <v>5.93079367587106</v>
      </c>
      <c r="I24" s="49">
        <v>4.207816018061039</v>
      </c>
      <c r="J24" s="22"/>
    </row>
    <row r="25" spans="1:10" ht="19.5" customHeight="1" thickBot="1">
      <c r="A25" s="183" t="s">
        <v>1014</v>
      </c>
      <c r="B25" s="124">
        <v>20.23982748685198</v>
      </c>
      <c r="C25" s="124">
        <v>-5.290492008651735</v>
      </c>
      <c r="D25" s="49">
        <v>0.6606737541081492</v>
      </c>
      <c r="E25" s="124">
        <v>5.231421321346492</v>
      </c>
      <c r="F25" s="49">
        <v>7.597413206719341</v>
      </c>
      <c r="G25" s="124">
        <v>14.857914425999521</v>
      </c>
      <c r="H25" s="124">
        <v>6.881283009658956</v>
      </c>
      <c r="I25" s="49">
        <v>4.393226655740579</v>
      </c>
      <c r="J25" s="22"/>
    </row>
    <row r="26" spans="1:10" ht="19.5" customHeight="1" thickBot="1">
      <c r="A26" s="183" t="s">
        <v>1015</v>
      </c>
      <c r="B26" s="124">
        <v>39.9321457718447</v>
      </c>
      <c r="C26" s="124">
        <v>2.169572953720404</v>
      </c>
      <c r="D26" s="49">
        <v>5.455744603067968</v>
      </c>
      <c r="E26" s="124">
        <v>5.54865766720846</v>
      </c>
      <c r="F26" s="49">
        <v>8.070728747750627</v>
      </c>
      <c r="G26" s="124">
        <v>11.291598860862491</v>
      </c>
      <c r="H26" s="124">
        <v>11.426566519528603</v>
      </c>
      <c r="I26" s="49">
        <v>6.464053975526607</v>
      </c>
      <c r="J26" s="22"/>
    </row>
    <row r="27" spans="1:10" ht="19.5" customHeight="1" thickBot="1">
      <c r="A27" s="183" t="s">
        <v>1016</v>
      </c>
      <c r="B27" s="124">
        <v>21.26501199642859</v>
      </c>
      <c r="C27" s="124">
        <v>1.1034176563049822</v>
      </c>
      <c r="D27" s="49">
        <v>5.727856762599692</v>
      </c>
      <c r="E27" s="124">
        <v>3.6154533575816807</v>
      </c>
      <c r="F27" s="49">
        <v>9.540179650283752</v>
      </c>
      <c r="G27" s="124">
        <v>13.567640755893237</v>
      </c>
      <c r="H27" s="124">
        <v>8.932438910243068</v>
      </c>
      <c r="I27" s="49">
        <v>6.620709918153533</v>
      </c>
      <c r="J27" s="22"/>
    </row>
    <row r="28" spans="1:10" ht="19.5" customHeight="1" thickBot="1">
      <c r="A28" s="183" t="s">
        <v>1017</v>
      </c>
      <c r="B28" s="124">
        <v>13.54847017723973</v>
      </c>
      <c r="C28" s="124">
        <v>-5.017386122089968</v>
      </c>
      <c r="D28" s="49">
        <v>0.9130368006164412</v>
      </c>
      <c r="E28" s="124">
        <v>1.3729789078972285</v>
      </c>
      <c r="F28" s="49">
        <v>2.9811515021332413</v>
      </c>
      <c r="G28" s="124">
        <v>8.779517898383364</v>
      </c>
      <c r="H28" s="124">
        <v>3.5936878086894275</v>
      </c>
      <c r="I28" s="49">
        <v>1.7100095184467978</v>
      </c>
      <c r="J28" s="22"/>
    </row>
    <row r="29" spans="1:10" ht="19.5" customHeight="1" thickBot="1">
      <c r="A29" s="183" t="s">
        <v>1018</v>
      </c>
      <c r="B29" s="124">
        <v>5.652885797626458</v>
      </c>
      <c r="C29" s="124">
        <v>-3.1674891039939737</v>
      </c>
      <c r="D29" s="49">
        <v>0.6652163304931585</v>
      </c>
      <c r="E29" s="124">
        <v>1.3936727713255155</v>
      </c>
      <c r="F29" s="49">
        <v>1.918126022444121</v>
      </c>
      <c r="G29" s="124">
        <v>6.188653536479621</v>
      </c>
      <c r="H29" s="124">
        <v>2.0595692755002837</v>
      </c>
      <c r="I29" s="49">
        <v>1.3557063490084564</v>
      </c>
      <c r="J29" s="22"/>
    </row>
    <row r="30" spans="1:10" ht="19.5" customHeight="1" thickBot="1">
      <c r="A30" s="183" t="s">
        <v>1019</v>
      </c>
      <c r="B30" s="124">
        <v>3.7035638425072577</v>
      </c>
      <c r="C30" s="124">
        <v>-6.164720605555709</v>
      </c>
      <c r="D30" s="49">
        <v>-0.11378291113068649</v>
      </c>
      <c r="E30" s="124">
        <v>0.42504041588572167</v>
      </c>
      <c r="F30" s="49">
        <v>2.4654715220043326</v>
      </c>
      <c r="G30" s="124">
        <v>6.9873172740374745</v>
      </c>
      <c r="H30" s="124">
        <v>1.1353253076406666</v>
      </c>
      <c r="I30" s="49">
        <v>0.629360924783251</v>
      </c>
      <c r="J30" s="22"/>
    </row>
    <row r="31" spans="1:10" ht="19.5" customHeight="1" thickBot="1">
      <c r="A31" s="183" t="s">
        <v>1020</v>
      </c>
      <c r="B31" s="124">
        <v>15.046312872791335</v>
      </c>
      <c r="C31" s="124">
        <v>3.5279473702240445</v>
      </c>
      <c r="D31" s="49">
        <v>4.417660242713674</v>
      </c>
      <c r="E31" s="124">
        <v>3.001564002096128</v>
      </c>
      <c r="F31" s="49">
        <v>0.7434716594338676</v>
      </c>
      <c r="G31" s="124">
        <v>9.782706876456874</v>
      </c>
      <c r="H31" s="124">
        <v>5.978187744313224</v>
      </c>
      <c r="I31" s="49">
        <v>4.252204083488786</v>
      </c>
      <c r="J31" s="22"/>
    </row>
    <row r="32" spans="1:9" ht="19.5" customHeight="1" thickBot="1">
      <c r="A32" s="183" t="s">
        <v>1021</v>
      </c>
      <c r="B32" s="124">
        <v>12.48581787912867</v>
      </c>
      <c r="C32" s="124">
        <v>-0.370206336005399</v>
      </c>
      <c r="D32" s="49">
        <v>-0.5019404557323661</v>
      </c>
      <c r="E32" s="124">
        <v>5.07911003762368</v>
      </c>
      <c r="F32" s="49">
        <v>3.6079969602162363</v>
      </c>
      <c r="G32" s="124">
        <v>6.842570235811805</v>
      </c>
      <c r="H32" s="124">
        <v>4.430157692828041</v>
      </c>
      <c r="I32" s="49">
        <v>2.889620764720391</v>
      </c>
    </row>
    <row r="33" spans="1:13" ht="19.5" customHeight="1" thickBot="1">
      <c r="A33" s="183" t="s">
        <v>1022</v>
      </c>
      <c r="B33" s="124">
        <v>9.06274781518734</v>
      </c>
      <c r="C33" s="124">
        <v>6.492336581411812</v>
      </c>
      <c r="D33" s="49">
        <v>-0.2256019017320067</v>
      </c>
      <c r="E33" s="124">
        <v>4.664326050276949</v>
      </c>
      <c r="F33" s="49">
        <v>8.442618315096828</v>
      </c>
      <c r="G33" s="124">
        <v>8.097952779438138</v>
      </c>
      <c r="H33" s="124">
        <v>6.0404777165867785</v>
      </c>
      <c r="I33" s="49">
        <v>5.446149027385938</v>
      </c>
      <c r="K33" s="27"/>
      <c r="L33" s="27"/>
      <c r="M33" s="27"/>
    </row>
    <row r="34" spans="1:9" ht="30" customHeight="1" thickBot="1">
      <c r="A34" s="75" t="s">
        <v>107</v>
      </c>
      <c r="B34" s="184">
        <v>13.174684544924284</v>
      </c>
      <c r="C34" s="184">
        <v>-0.10572539845860186</v>
      </c>
      <c r="D34" s="53">
        <v>2.9894240130652148</v>
      </c>
      <c r="E34" s="184">
        <v>3.4211541752752375</v>
      </c>
      <c r="F34" s="53">
        <v>4.489124613930237</v>
      </c>
      <c r="G34" s="184">
        <v>9.50215091066782</v>
      </c>
      <c r="H34" s="184">
        <v>5.486675823369391</v>
      </c>
      <c r="I34" s="53">
        <v>4.012915414955831</v>
      </c>
    </row>
    <row r="35" spans="1:9" ht="19.5" customHeight="1">
      <c r="A35" s="28" t="s">
        <v>987</v>
      </c>
      <c r="B35" s="29"/>
      <c r="C35" s="29"/>
      <c r="D35" s="29"/>
      <c r="E35" s="29"/>
      <c r="F35" s="29"/>
      <c r="G35" s="29"/>
      <c r="H35" s="29"/>
      <c r="I35" s="30"/>
    </row>
    <row r="36" spans="1:9" ht="12.75" customHeight="1">
      <c r="A36" s="31" t="s">
        <v>155</v>
      </c>
      <c r="B36" s="32"/>
      <c r="C36" s="32"/>
      <c r="D36" s="32"/>
      <c r="E36" s="32"/>
      <c r="F36" s="32"/>
      <c r="G36" s="32"/>
      <c r="H36" s="32"/>
      <c r="I36" s="33"/>
    </row>
  </sheetData>
  <printOptions/>
  <pageMargins left="0.7874015748031497" right="0.7874015748031497" top="1.28" bottom="0.49" header="0.93" footer="0.4921259845"/>
  <pageSetup orientation="portrait" paperSize="9" scale="80" r:id="rId1"/>
  <headerFooter alignWithMargins="0">
    <oddHeader>&amp;L&amp;"Arial,Bold"&amp;14Prämientarife in der OKP</oddHeader>
    <oddFooter>&amp;L&amp;"Arial,Regular"Statistik über die Krankenversicherung 2000, Bundesamt für Sozialversicherung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8.625" style="7" customWidth="1"/>
    <col min="2" max="7" width="14.625" style="7" customWidth="1"/>
    <col min="8" max="16384" width="11.375" style="7" customWidth="1"/>
  </cols>
  <sheetData>
    <row r="1" spans="1:7" ht="13.5" customHeight="1">
      <c r="A1" s="1" t="s">
        <v>1029</v>
      </c>
      <c r="B1" s="31"/>
      <c r="C1" s="31"/>
      <c r="D1" s="31"/>
      <c r="E1" s="31"/>
      <c r="F1" s="31"/>
      <c r="G1" s="31"/>
    </row>
    <row r="2" ht="27.75" customHeight="1">
      <c r="A2" s="2" t="s">
        <v>1030</v>
      </c>
    </row>
    <row r="3" spans="1:7" ht="36" customHeight="1">
      <c r="A3" s="77" t="s">
        <v>1031</v>
      </c>
      <c r="B3" s="78" t="s">
        <v>1032</v>
      </c>
      <c r="C3" s="79"/>
      <c r="D3" s="78" t="s">
        <v>1033</v>
      </c>
      <c r="E3" s="79"/>
      <c r="F3" s="78" t="s">
        <v>964</v>
      </c>
      <c r="G3" s="79"/>
    </row>
    <row r="4" spans="1:7" ht="15" customHeight="1">
      <c r="A4" s="75"/>
      <c r="B4" s="80" t="s">
        <v>1034</v>
      </c>
      <c r="C4" s="81" t="s">
        <v>1035</v>
      </c>
      <c r="D4" s="80" t="s">
        <v>1034</v>
      </c>
      <c r="E4" s="81" t="s">
        <v>1035</v>
      </c>
      <c r="F4" s="80" t="s">
        <v>1034</v>
      </c>
      <c r="G4" s="81" t="s">
        <v>1035</v>
      </c>
    </row>
    <row r="5" spans="1:7" ht="15" customHeight="1">
      <c r="A5" s="37"/>
      <c r="B5" s="12" t="s">
        <v>1036</v>
      </c>
      <c r="C5" s="38" t="s">
        <v>1037</v>
      </c>
      <c r="D5" s="12" t="s">
        <v>1036</v>
      </c>
      <c r="E5" s="38" t="s">
        <v>1037</v>
      </c>
      <c r="F5" s="11" t="s">
        <v>1036</v>
      </c>
      <c r="G5" s="38" t="s">
        <v>1037</v>
      </c>
    </row>
    <row r="6" spans="1:7" ht="21" customHeight="1">
      <c r="A6" s="40"/>
      <c r="B6" s="16"/>
      <c r="C6" s="41" t="s">
        <v>1038</v>
      </c>
      <c r="D6" s="16"/>
      <c r="E6" s="41" t="s">
        <v>1038</v>
      </c>
      <c r="F6" s="16"/>
      <c r="G6" s="41" t="s">
        <v>1038</v>
      </c>
    </row>
    <row r="7" spans="1:7" ht="30" customHeight="1" thickBot="1">
      <c r="A7" s="64" t="s">
        <v>1039</v>
      </c>
      <c r="B7" s="21">
        <v>243173</v>
      </c>
      <c r="C7" s="82">
        <f aca="true" t="shared" si="0" ref="C7:C33">B7/$F$33*100</f>
        <v>3.345752424529565</v>
      </c>
      <c r="D7" s="21">
        <v>230584</v>
      </c>
      <c r="E7" s="82">
        <f aca="true" t="shared" si="1" ref="E7:E33">D7/$F$33*100</f>
        <v>3.172543732477393</v>
      </c>
      <c r="F7" s="21">
        <v>473757</v>
      </c>
      <c r="G7" s="82">
        <f aca="true" t="shared" si="2" ref="G7:G33">F7/$F$33*100</f>
        <v>6.518296157006959</v>
      </c>
    </row>
    <row r="8" spans="1:7" ht="19.5" customHeight="1" thickBot="1">
      <c r="A8" s="83" t="s">
        <v>1040</v>
      </c>
      <c r="B8" s="46">
        <v>222941</v>
      </c>
      <c r="C8" s="84">
        <f t="shared" si="0"/>
        <v>3.0673857347528126</v>
      </c>
      <c r="D8" s="46">
        <v>212803</v>
      </c>
      <c r="E8" s="84">
        <f t="shared" si="1"/>
        <v>2.9278996977343907</v>
      </c>
      <c r="F8" s="46">
        <v>435744</v>
      </c>
      <c r="G8" s="84">
        <f t="shared" si="2"/>
        <v>5.995285432487203</v>
      </c>
    </row>
    <row r="9" spans="1:7" ht="19.5" customHeight="1" thickBot="1">
      <c r="A9" s="67" t="s">
        <v>1041</v>
      </c>
      <c r="B9" s="46">
        <v>217014</v>
      </c>
      <c r="C9" s="84">
        <f t="shared" si="0"/>
        <v>2.985837723171812</v>
      </c>
      <c r="D9" s="46">
        <v>207806</v>
      </c>
      <c r="E9" s="84">
        <f t="shared" si="1"/>
        <v>2.8591473080144207</v>
      </c>
      <c r="F9" s="46">
        <v>424820</v>
      </c>
      <c r="G9" s="84">
        <f t="shared" si="2"/>
        <v>5.844985031186233</v>
      </c>
    </row>
    <row r="10" spans="1:7" ht="19.5" customHeight="1" thickBot="1">
      <c r="A10" s="67" t="s">
        <v>1042</v>
      </c>
      <c r="B10" s="46">
        <v>128801</v>
      </c>
      <c r="C10" s="84">
        <f t="shared" si="0"/>
        <v>1.7721385928200601</v>
      </c>
      <c r="D10" s="46">
        <v>121626</v>
      </c>
      <c r="E10" s="84">
        <f t="shared" si="1"/>
        <v>1.6734196822255465</v>
      </c>
      <c r="F10" s="46">
        <v>250427</v>
      </c>
      <c r="G10" s="84">
        <f t="shared" si="2"/>
        <v>3.445558275045607</v>
      </c>
    </row>
    <row r="11" spans="1:7" ht="30.75" customHeight="1" thickBot="1">
      <c r="A11" s="70" t="s">
        <v>1043</v>
      </c>
      <c r="B11" s="71">
        <v>811929</v>
      </c>
      <c r="C11" s="85">
        <f t="shared" si="0"/>
        <v>11.17111447527425</v>
      </c>
      <c r="D11" s="71">
        <v>772819</v>
      </c>
      <c r="E11" s="85">
        <f t="shared" si="1"/>
        <v>10.63301042045175</v>
      </c>
      <c r="F11" s="71">
        <v>1584748</v>
      </c>
      <c r="G11" s="85">
        <f t="shared" si="2"/>
        <v>21.804124895726</v>
      </c>
    </row>
    <row r="12" spans="1:7" ht="18.75" customHeight="1" thickBot="1">
      <c r="A12" s="67" t="s">
        <v>1044</v>
      </c>
      <c r="B12" s="46">
        <v>86959</v>
      </c>
      <c r="C12" s="84">
        <f t="shared" si="0"/>
        <v>1.1964456789391356</v>
      </c>
      <c r="D12" s="46">
        <v>82680</v>
      </c>
      <c r="E12" s="84">
        <f t="shared" si="1"/>
        <v>1.137572059645209</v>
      </c>
      <c r="F12" s="46">
        <v>169639</v>
      </c>
      <c r="G12" s="84">
        <f t="shared" si="2"/>
        <v>2.3340177385843446</v>
      </c>
    </row>
    <row r="13" spans="1:7" ht="18.75" customHeight="1" thickBot="1">
      <c r="A13" s="67" t="s">
        <v>1045</v>
      </c>
      <c r="B13" s="46">
        <v>217038</v>
      </c>
      <c r="C13" s="84">
        <f t="shared" si="0"/>
        <v>2.9861679327682253</v>
      </c>
      <c r="D13" s="46">
        <v>213387</v>
      </c>
      <c r="E13" s="84">
        <f t="shared" si="1"/>
        <v>2.9359347979137906</v>
      </c>
      <c r="F13" s="46">
        <v>430425</v>
      </c>
      <c r="G13" s="84">
        <f t="shared" si="2"/>
        <v>5.922102730682016</v>
      </c>
    </row>
    <row r="14" spans="1:7" ht="18.75" customHeight="1" thickBot="1">
      <c r="A14" s="67" t="s">
        <v>1046</v>
      </c>
      <c r="B14" s="46">
        <v>253413</v>
      </c>
      <c r="C14" s="84">
        <f t="shared" si="0"/>
        <v>3.4866418523327454</v>
      </c>
      <c r="D14" s="46">
        <v>253865</v>
      </c>
      <c r="E14" s="84">
        <f t="shared" si="1"/>
        <v>3.49286079973187</v>
      </c>
      <c r="F14" s="46">
        <v>507278</v>
      </c>
      <c r="G14" s="84">
        <f t="shared" si="2"/>
        <v>6.979502652064615</v>
      </c>
    </row>
    <row r="15" spans="1:7" ht="18.75" customHeight="1" thickBot="1">
      <c r="A15" s="67" t="s">
        <v>1047</v>
      </c>
      <c r="B15" s="46">
        <v>304601</v>
      </c>
      <c r="C15" s="84">
        <f t="shared" si="0"/>
        <v>4.190923886550439</v>
      </c>
      <c r="D15" s="46">
        <v>304212</v>
      </c>
      <c r="E15" s="84">
        <f t="shared" si="1"/>
        <v>4.185571739341901</v>
      </c>
      <c r="F15" s="46">
        <v>608813</v>
      </c>
      <c r="G15" s="84">
        <f t="shared" si="2"/>
        <v>8.376495625892339</v>
      </c>
    </row>
    <row r="16" spans="1:7" ht="18.75" customHeight="1" thickBot="1">
      <c r="A16" s="67" t="s">
        <v>1048</v>
      </c>
      <c r="B16" s="46">
        <v>313753</v>
      </c>
      <c r="C16" s="84">
        <f t="shared" si="0"/>
        <v>4.316843812649532</v>
      </c>
      <c r="D16" s="46">
        <v>306858</v>
      </c>
      <c r="E16" s="84">
        <f t="shared" si="1"/>
        <v>4.221977347346511</v>
      </c>
      <c r="F16" s="46">
        <v>620611</v>
      </c>
      <c r="G16" s="84">
        <f t="shared" si="2"/>
        <v>8.538821159996044</v>
      </c>
    </row>
    <row r="17" spans="1:7" ht="18.75" customHeight="1" thickBot="1">
      <c r="A17" s="67" t="s">
        <v>1049</v>
      </c>
      <c r="B17" s="46">
        <v>280526</v>
      </c>
      <c r="C17" s="84">
        <f t="shared" si="0"/>
        <v>3.859682385147943</v>
      </c>
      <c r="D17" s="46">
        <v>271202</v>
      </c>
      <c r="E17" s="84">
        <f t="shared" si="1"/>
        <v>3.731395956941219</v>
      </c>
      <c r="F17" s="46">
        <v>551728</v>
      </c>
      <c r="G17" s="84">
        <f t="shared" si="2"/>
        <v>7.591078342089162</v>
      </c>
    </row>
    <row r="18" spans="1:7" ht="18.75" customHeight="1" thickBot="1">
      <c r="A18" s="67" t="s">
        <v>1050</v>
      </c>
      <c r="B18" s="46">
        <v>250601</v>
      </c>
      <c r="C18" s="84">
        <f t="shared" si="0"/>
        <v>3.4479522946196064</v>
      </c>
      <c r="D18" s="46">
        <v>247494</v>
      </c>
      <c r="E18" s="84">
        <f t="shared" si="1"/>
        <v>3.405203910617215</v>
      </c>
      <c r="F18" s="46">
        <v>498095</v>
      </c>
      <c r="G18" s="84">
        <f t="shared" si="2"/>
        <v>6.853156205236822</v>
      </c>
    </row>
    <row r="19" spans="1:7" ht="18.75" customHeight="1" thickBot="1">
      <c r="A19" s="67" t="s">
        <v>1051</v>
      </c>
      <c r="B19" s="46">
        <v>245955</v>
      </c>
      <c r="C19" s="84">
        <f t="shared" si="0"/>
        <v>3.3840292202471867</v>
      </c>
      <c r="D19" s="46">
        <v>243079</v>
      </c>
      <c r="E19" s="84">
        <f t="shared" si="1"/>
        <v>3.3444591036102778</v>
      </c>
      <c r="F19" s="46">
        <v>489034</v>
      </c>
      <c r="G19" s="84">
        <f t="shared" si="2"/>
        <v>6.728488323857465</v>
      </c>
    </row>
    <row r="20" spans="1:7" ht="18.75" customHeight="1" thickBot="1">
      <c r="A20" s="67" t="s">
        <v>1052</v>
      </c>
      <c r="B20" s="46">
        <v>209254</v>
      </c>
      <c r="C20" s="84">
        <f t="shared" si="0"/>
        <v>2.879069953664714</v>
      </c>
      <c r="D20" s="46">
        <v>212616</v>
      </c>
      <c r="E20" s="84">
        <f t="shared" si="1"/>
        <v>2.925326814629001</v>
      </c>
      <c r="F20" s="46">
        <v>421870</v>
      </c>
      <c r="G20" s="84">
        <f t="shared" si="2"/>
        <v>5.8043967682937145</v>
      </c>
    </row>
    <row r="21" spans="1:7" ht="18.75" customHeight="1" thickBot="1">
      <c r="A21" s="67" t="s">
        <v>1053</v>
      </c>
      <c r="B21" s="46">
        <v>164393</v>
      </c>
      <c r="C21" s="84">
        <f t="shared" si="0"/>
        <v>2.2618394243015825</v>
      </c>
      <c r="D21" s="46">
        <v>177665</v>
      </c>
      <c r="E21" s="84">
        <f t="shared" si="1"/>
        <v>2.4444453311183607</v>
      </c>
      <c r="F21" s="46">
        <v>342058</v>
      </c>
      <c r="G21" s="84">
        <f t="shared" si="2"/>
        <v>4.706284755419944</v>
      </c>
    </row>
    <row r="22" spans="1:7" ht="30" customHeight="1" thickBot="1">
      <c r="A22" s="70" t="s">
        <v>1054</v>
      </c>
      <c r="B22" s="71">
        <v>2326493</v>
      </c>
      <c r="C22" s="85">
        <f t="shared" si="0"/>
        <v>32.00959644122111</v>
      </c>
      <c r="D22" s="71">
        <v>2313058</v>
      </c>
      <c r="E22" s="85">
        <f t="shared" si="1"/>
        <v>31.824747860895354</v>
      </c>
      <c r="F22" s="71">
        <v>4639551</v>
      </c>
      <c r="G22" s="85">
        <f t="shared" si="2"/>
        <v>63.83434430211646</v>
      </c>
    </row>
    <row r="23" spans="1:7" ht="19.5" customHeight="1" thickBot="1">
      <c r="A23" s="67" t="s">
        <v>1055</v>
      </c>
      <c r="B23" s="46">
        <v>140011</v>
      </c>
      <c r="C23" s="84">
        <f t="shared" si="0"/>
        <v>1.9263739918116276</v>
      </c>
      <c r="D23" s="46">
        <v>166072</v>
      </c>
      <c r="E23" s="84">
        <f t="shared" si="1"/>
        <v>2.284940337317358</v>
      </c>
      <c r="F23" s="46">
        <v>306083</v>
      </c>
      <c r="G23" s="84">
        <f t="shared" si="2"/>
        <v>4.211314329128985</v>
      </c>
    </row>
    <row r="24" spans="1:7" ht="19.5" customHeight="1" thickBot="1">
      <c r="A24" s="67" t="s">
        <v>1056</v>
      </c>
      <c r="B24" s="46">
        <v>112575</v>
      </c>
      <c r="C24" s="84">
        <f t="shared" si="0"/>
        <v>1.5488893881780286</v>
      </c>
      <c r="D24" s="46">
        <v>152043</v>
      </c>
      <c r="E24" s="84">
        <f t="shared" si="1"/>
        <v>2.0919190694803644</v>
      </c>
      <c r="F24" s="46">
        <v>264618</v>
      </c>
      <c r="G24" s="84">
        <f t="shared" si="2"/>
        <v>3.640808457658393</v>
      </c>
    </row>
    <row r="25" spans="1:7" ht="19.5" customHeight="1" thickBot="1">
      <c r="A25" s="67" t="s">
        <v>1057</v>
      </c>
      <c r="B25" s="46">
        <v>85995</v>
      </c>
      <c r="C25" s="84">
        <f t="shared" si="0"/>
        <v>1.1831822601498518</v>
      </c>
      <c r="D25" s="46">
        <v>132469</v>
      </c>
      <c r="E25" s="84">
        <f t="shared" si="1"/>
        <v>1.8226056261386212</v>
      </c>
      <c r="F25" s="46">
        <v>218464</v>
      </c>
      <c r="G25" s="84">
        <f t="shared" si="2"/>
        <v>3.005787886288473</v>
      </c>
    </row>
    <row r="26" spans="1:7" ht="19.5" customHeight="1" thickBot="1">
      <c r="A26" s="67" t="s">
        <v>1058</v>
      </c>
      <c r="B26" s="46">
        <v>47631</v>
      </c>
      <c r="C26" s="84">
        <f t="shared" si="0"/>
        <v>0.6553422202825466</v>
      </c>
      <c r="D26" s="46">
        <v>86140</v>
      </c>
      <c r="E26" s="84">
        <f t="shared" si="1"/>
        <v>1.185177276461518</v>
      </c>
      <c r="F26" s="46">
        <v>133771</v>
      </c>
      <c r="G26" s="84">
        <f t="shared" si="2"/>
        <v>1.8405194967440646</v>
      </c>
    </row>
    <row r="27" spans="1:7" ht="19.5" customHeight="1" thickBot="1">
      <c r="A27" s="67" t="s">
        <v>1059</v>
      </c>
      <c r="B27" s="46">
        <v>25352</v>
      </c>
      <c r="C27" s="84">
        <f t="shared" si="0"/>
        <v>0.3488114036783423</v>
      </c>
      <c r="D27" s="46">
        <v>59658</v>
      </c>
      <c r="E27" s="84">
        <f t="shared" si="1"/>
        <v>0.8208185042853638</v>
      </c>
      <c r="F27" s="46">
        <v>85010</v>
      </c>
      <c r="G27" s="84">
        <f t="shared" si="2"/>
        <v>1.169629907963706</v>
      </c>
    </row>
    <row r="28" spans="1:7" ht="19.5" customHeight="1" thickBot="1">
      <c r="A28" s="67" t="s">
        <v>1060</v>
      </c>
      <c r="B28" s="46">
        <v>7264</v>
      </c>
      <c r="C28" s="84">
        <f t="shared" si="0"/>
        <v>0.09994343784788097</v>
      </c>
      <c r="D28" s="46">
        <v>22571</v>
      </c>
      <c r="E28" s="84">
        <f t="shared" si="1"/>
        <v>0.31054836669390434</v>
      </c>
      <c r="F28" s="46">
        <v>29835</v>
      </c>
      <c r="G28" s="84">
        <f t="shared" si="2"/>
        <v>0.41049180454178535</v>
      </c>
    </row>
    <row r="29" spans="1:7" ht="19.5" customHeight="1" thickBot="1">
      <c r="A29" s="67" t="s">
        <v>1061</v>
      </c>
      <c r="B29" s="46">
        <v>934</v>
      </c>
      <c r="C29" s="84">
        <f t="shared" si="0"/>
        <v>0.012850656793766634</v>
      </c>
      <c r="D29" s="46">
        <v>4180</v>
      </c>
      <c r="E29" s="84">
        <f t="shared" si="1"/>
        <v>0.05751150470872005</v>
      </c>
      <c r="F29" s="46">
        <v>5114</v>
      </c>
      <c r="G29" s="84">
        <f t="shared" si="2"/>
        <v>0.07036216150248668</v>
      </c>
    </row>
    <row r="30" spans="1:7" ht="19.5" customHeight="1" thickBot="1">
      <c r="A30" s="67" t="s">
        <v>1062</v>
      </c>
      <c r="B30" s="46">
        <v>57</v>
      </c>
      <c r="C30" s="84">
        <f t="shared" si="0"/>
        <v>0.0007842477914825461</v>
      </c>
      <c r="D30" s="46">
        <v>356</v>
      </c>
      <c r="E30" s="84">
        <f t="shared" si="1"/>
        <v>0.004898109013469937</v>
      </c>
      <c r="F30" s="46">
        <v>413</v>
      </c>
      <c r="G30" s="84">
        <f t="shared" si="2"/>
        <v>0.0056823568049524835</v>
      </c>
    </row>
    <row r="31" spans="1:7" ht="30" customHeight="1" thickBot="1">
      <c r="A31" s="70" t="s">
        <v>1063</v>
      </c>
      <c r="B31" s="71">
        <v>419819</v>
      </c>
      <c r="C31" s="85">
        <f t="shared" si="0"/>
        <v>5.776177606533527</v>
      </c>
      <c r="D31" s="71">
        <v>623489</v>
      </c>
      <c r="E31" s="85">
        <f t="shared" si="1"/>
        <v>8.57841879409932</v>
      </c>
      <c r="F31" s="71">
        <v>1043308</v>
      </c>
      <c r="G31" s="85">
        <f t="shared" si="2"/>
        <v>14.354596400632847</v>
      </c>
    </row>
    <row r="32" spans="1:7" ht="30" customHeight="1" thickBot="1">
      <c r="A32" s="70" t="s">
        <v>1026</v>
      </c>
      <c r="B32" s="71">
        <v>303</v>
      </c>
      <c r="C32" s="85">
        <f t="shared" si="0"/>
        <v>0.004168896154723009</v>
      </c>
      <c r="D32" s="71">
        <v>201</v>
      </c>
      <c r="E32" s="85">
        <f t="shared" si="1"/>
        <v>0.002765505369964768</v>
      </c>
      <c r="F32" s="71">
        <v>504</v>
      </c>
      <c r="G32" s="85">
        <f t="shared" si="2"/>
        <v>0.0069344015246877765</v>
      </c>
    </row>
    <row r="33" spans="1:7" ht="30" customHeight="1" thickBot="1">
      <c r="A33" s="86" t="s">
        <v>964</v>
      </c>
      <c r="B33" s="87">
        <v>3558544</v>
      </c>
      <c r="C33" s="88">
        <f t="shared" si="0"/>
        <v>48.961057419183604</v>
      </c>
      <c r="D33" s="87">
        <v>3709567</v>
      </c>
      <c r="E33" s="88">
        <f t="shared" si="1"/>
        <v>51.038942580816396</v>
      </c>
      <c r="F33" s="87">
        <v>7268111</v>
      </c>
      <c r="G33" s="88">
        <f t="shared" si="2"/>
        <v>100</v>
      </c>
    </row>
    <row r="34" ht="19.5" customHeight="1">
      <c r="A34" s="28" t="s">
        <v>987</v>
      </c>
    </row>
  </sheetData>
  <printOptions/>
  <pageMargins left="0.7874015748031497" right="0.7874015748031497" top="1.46" bottom="0.49" header="0.95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8">
      <selection activeCell="A16" sqref="A16"/>
    </sheetView>
  </sheetViews>
  <sheetFormatPr defaultColWidth="11.00390625" defaultRowHeight="12.75"/>
  <cols>
    <col min="1" max="1" width="16.875" style="7" customWidth="1"/>
    <col min="2" max="2" width="12.875" style="7" customWidth="1"/>
    <col min="3" max="3" width="11.375" style="7" customWidth="1"/>
    <col min="4" max="4" width="11.875" style="7" customWidth="1"/>
    <col min="5" max="5" width="12.875" style="7" customWidth="1"/>
    <col min="6" max="6" width="11.375" style="7" customWidth="1"/>
    <col min="7" max="7" width="12.875" style="7" customWidth="1"/>
    <col min="8" max="16384" width="11.375" style="7" customWidth="1"/>
  </cols>
  <sheetData>
    <row r="1" s="1" customFormat="1" ht="13.5" customHeight="1">
      <c r="A1" s="1" t="s">
        <v>172</v>
      </c>
    </row>
    <row r="2" s="1" customFormat="1" ht="27.75" customHeight="1">
      <c r="A2" s="91" t="s">
        <v>173</v>
      </c>
    </row>
    <row r="3" spans="1:8" ht="24" customHeight="1">
      <c r="A3" s="35" t="s">
        <v>982</v>
      </c>
      <c r="B3" s="6" t="s">
        <v>1034</v>
      </c>
      <c r="C3" s="36" t="s">
        <v>972</v>
      </c>
      <c r="D3" s="6" t="s">
        <v>174</v>
      </c>
      <c r="E3" s="36" t="s">
        <v>1034</v>
      </c>
      <c r="F3" s="6" t="s">
        <v>972</v>
      </c>
      <c r="G3" s="36" t="s">
        <v>175</v>
      </c>
      <c r="H3" s="6" t="s">
        <v>972</v>
      </c>
    </row>
    <row r="4" spans="1:8" ht="15" customHeight="1">
      <c r="A4" s="37"/>
      <c r="B4" s="12" t="s">
        <v>174</v>
      </c>
      <c r="C4" s="38" t="s">
        <v>973</v>
      </c>
      <c r="D4" s="12" t="s">
        <v>176</v>
      </c>
      <c r="E4" s="38" t="s">
        <v>177</v>
      </c>
      <c r="F4" s="12" t="s">
        <v>973</v>
      </c>
      <c r="G4" s="38" t="s">
        <v>178</v>
      </c>
      <c r="H4" s="12" t="s">
        <v>973</v>
      </c>
    </row>
    <row r="5" spans="1:8" ht="15" customHeight="1">
      <c r="A5" s="37"/>
      <c r="B5" s="12" t="s">
        <v>179</v>
      </c>
      <c r="C5" s="38" t="s">
        <v>974</v>
      </c>
      <c r="D5" s="12" t="s">
        <v>53</v>
      </c>
      <c r="E5" s="38" t="s">
        <v>180</v>
      </c>
      <c r="F5" s="12" t="s">
        <v>974</v>
      </c>
      <c r="G5" s="38" t="s">
        <v>181</v>
      </c>
      <c r="H5" s="12" t="s">
        <v>974</v>
      </c>
    </row>
    <row r="6" spans="1:8" ht="24" customHeight="1">
      <c r="A6" s="40"/>
      <c r="B6" s="16"/>
      <c r="C6" s="41" t="s">
        <v>986</v>
      </c>
      <c r="D6" s="16" t="s">
        <v>986</v>
      </c>
      <c r="E6" s="41"/>
      <c r="F6" s="16" t="s">
        <v>986</v>
      </c>
      <c r="G6" s="41" t="s">
        <v>182</v>
      </c>
      <c r="H6" s="16" t="s">
        <v>986</v>
      </c>
    </row>
    <row r="7" spans="1:8" ht="30" customHeight="1" thickBot="1">
      <c r="A7" s="43">
        <v>1996</v>
      </c>
      <c r="B7" s="20">
        <v>1656431</v>
      </c>
      <c r="C7" s="136" t="s">
        <v>1025</v>
      </c>
      <c r="D7" s="143">
        <v>23.3</v>
      </c>
      <c r="E7" s="44">
        <v>821972</v>
      </c>
      <c r="F7" s="143" t="s">
        <v>1025</v>
      </c>
      <c r="G7" s="44">
        <v>1508.6632014229194</v>
      </c>
      <c r="H7" s="143" t="s">
        <v>1025</v>
      </c>
    </row>
    <row r="8" spans="1:8" ht="19.5" customHeight="1" thickBot="1">
      <c r="A8" s="45">
        <v>1997</v>
      </c>
      <c r="B8" s="26">
        <v>1955994</v>
      </c>
      <c r="C8" s="113">
        <v>18.08484627491275</v>
      </c>
      <c r="D8" s="123">
        <v>27.5</v>
      </c>
      <c r="E8" s="47">
        <v>988940</v>
      </c>
      <c r="F8" s="123">
        <v>20.3131006895612</v>
      </c>
      <c r="G8" s="47">
        <v>2016.5343367646167</v>
      </c>
      <c r="H8" s="123">
        <v>33.66365235545552</v>
      </c>
    </row>
    <row r="9" spans="1:8" ht="19.5" customHeight="1" thickBot="1">
      <c r="A9" s="45">
        <v>1998</v>
      </c>
      <c r="B9" s="26">
        <v>2240522</v>
      </c>
      <c r="C9" s="113">
        <v>14.546465888954668</v>
      </c>
      <c r="D9" s="123">
        <v>31.4</v>
      </c>
      <c r="E9" s="47">
        <v>1178551</v>
      </c>
      <c r="F9" s="123">
        <v>19.173155095354623</v>
      </c>
      <c r="G9" s="47">
        <v>2075.8295126812504</v>
      </c>
      <c r="H9" s="123">
        <v>2.9404496038370747</v>
      </c>
    </row>
    <row r="10" spans="1:8" ht="19.5" customHeight="1" thickBot="1">
      <c r="A10" s="45">
        <v>1999</v>
      </c>
      <c r="B10" s="26">
        <v>2334267</v>
      </c>
      <c r="C10" s="113">
        <v>4.184069605208072</v>
      </c>
      <c r="D10" s="123">
        <v>32.570843248350926</v>
      </c>
      <c r="E10" s="47">
        <v>1230090</v>
      </c>
      <c r="F10" s="123">
        <v>4.373081860691646</v>
      </c>
      <c r="G10" s="47">
        <v>2186.5653545675523</v>
      </c>
      <c r="H10" s="123">
        <v>5.334534517879053</v>
      </c>
    </row>
    <row r="11" spans="1:8" ht="30" customHeight="1" thickBot="1">
      <c r="A11" s="50">
        <v>2000</v>
      </c>
      <c r="B11" s="51">
        <v>2337717</v>
      </c>
      <c r="C11" s="114">
        <v>0.14779800254212566</v>
      </c>
      <c r="D11" s="125">
        <v>32.42756804579582</v>
      </c>
      <c r="E11" s="52">
        <v>1242695</v>
      </c>
      <c r="F11" s="125">
        <v>1.024721768325895</v>
      </c>
      <c r="G11" s="52">
        <v>2048.2309409790814</v>
      </c>
      <c r="H11" s="125">
        <v>-6.326562034814182</v>
      </c>
    </row>
    <row r="12" spans="1:8" ht="19.5" customHeight="1">
      <c r="A12" s="185" t="s">
        <v>987</v>
      </c>
      <c r="B12" s="28"/>
      <c r="C12" s="28"/>
      <c r="D12" s="28"/>
      <c r="E12" s="28"/>
      <c r="F12" s="28"/>
      <c r="G12" s="28"/>
      <c r="H12" s="28"/>
    </row>
    <row r="13" spans="1:8" ht="11.25" customHeight="1">
      <c r="A13" s="31" t="s">
        <v>183</v>
      </c>
      <c r="B13" s="31"/>
      <c r="C13" s="31"/>
      <c r="D13" s="31"/>
      <c r="E13" s="31"/>
      <c r="F13" s="31"/>
      <c r="G13" s="31"/>
      <c r="H13" s="31"/>
    </row>
    <row r="14" ht="12.75">
      <c r="A14" s="186" t="s">
        <v>184</v>
      </c>
    </row>
    <row r="15" ht="30" customHeight="1"/>
    <row r="16" ht="30" customHeight="1">
      <c r="A16" s="187"/>
    </row>
    <row r="17" ht="30" customHeight="1">
      <c r="A17" s="91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21">
      <selection activeCell="A1" sqref="A1"/>
    </sheetView>
  </sheetViews>
  <sheetFormatPr defaultColWidth="11.00390625" defaultRowHeight="12.75"/>
  <cols>
    <col min="1" max="8" width="13.25390625" style="7" customWidth="1"/>
    <col min="9" max="16384" width="11.375" style="7" customWidth="1"/>
  </cols>
  <sheetData>
    <row r="1" s="1" customFormat="1" ht="13.5" customHeight="1">
      <c r="A1" s="1" t="s">
        <v>185</v>
      </c>
    </row>
    <row r="2" s="1" customFormat="1" ht="27.75" customHeight="1">
      <c r="A2" s="2" t="s">
        <v>186</v>
      </c>
    </row>
    <row r="3" spans="1:8" ht="24" customHeight="1">
      <c r="A3" s="35" t="s">
        <v>992</v>
      </c>
      <c r="B3" s="169" t="s">
        <v>194</v>
      </c>
      <c r="C3" s="36"/>
      <c r="D3" s="6"/>
      <c r="E3" s="35"/>
      <c r="F3" s="169" t="s">
        <v>195</v>
      </c>
      <c r="G3" s="36"/>
      <c r="H3" s="6"/>
    </row>
    <row r="4" spans="1:8" ht="15" customHeight="1">
      <c r="A4" s="37"/>
      <c r="B4" s="12" t="s">
        <v>187</v>
      </c>
      <c r="C4" s="39" t="s">
        <v>188</v>
      </c>
      <c r="D4" s="11" t="s">
        <v>964</v>
      </c>
      <c r="E4" s="39" t="s">
        <v>972</v>
      </c>
      <c r="F4" s="11" t="s">
        <v>187</v>
      </c>
      <c r="G4" s="39" t="s">
        <v>188</v>
      </c>
      <c r="H4" s="12" t="s">
        <v>964</v>
      </c>
    </row>
    <row r="5" spans="1:8" ht="15" customHeight="1">
      <c r="A5" s="37"/>
      <c r="B5" s="12" t="s">
        <v>189</v>
      </c>
      <c r="C5" s="38" t="s">
        <v>189</v>
      </c>
      <c r="D5" s="12" t="s">
        <v>189</v>
      </c>
      <c r="E5" s="38" t="s">
        <v>973</v>
      </c>
      <c r="F5" s="11" t="s">
        <v>189</v>
      </c>
      <c r="G5" s="39" t="s">
        <v>189</v>
      </c>
      <c r="H5" s="12" t="s">
        <v>189</v>
      </c>
    </row>
    <row r="6" spans="1:8" ht="15" customHeight="1">
      <c r="A6" s="37"/>
      <c r="B6" s="12"/>
      <c r="C6" s="38"/>
      <c r="D6" s="12"/>
      <c r="E6" s="38" t="s">
        <v>974</v>
      </c>
      <c r="F6" s="11"/>
      <c r="G6" s="39"/>
      <c r="H6" s="12"/>
    </row>
    <row r="7" spans="1:8" ht="15.75" customHeight="1">
      <c r="A7" s="40"/>
      <c r="B7" s="16"/>
      <c r="C7" s="41"/>
      <c r="D7" s="16"/>
      <c r="E7" s="41" t="s">
        <v>986</v>
      </c>
      <c r="F7" s="166"/>
      <c r="G7" s="42"/>
      <c r="H7" s="16"/>
    </row>
    <row r="8" spans="1:8" ht="30" customHeight="1" thickBot="1">
      <c r="A8" s="182" t="s">
        <v>997</v>
      </c>
      <c r="B8" s="21">
        <v>177959</v>
      </c>
      <c r="C8" s="65">
        <v>204935</v>
      </c>
      <c r="D8" s="21">
        <v>382894</v>
      </c>
      <c r="E8" s="173">
        <v>1.079180372011003</v>
      </c>
      <c r="F8" s="66">
        <v>29.654544939485795</v>
      </c>
      <c r="G8" s="82">
        <v>32.94229412171296</v>
      </c>
      <c r="H8" s="66">
        <v>31.328004189132802</v>
      </c>
    </row>
    <row r="9" spans="1:8" ht="19.5" customHeight="1" thickBot="1">
      <c r="A9" s="183" t="s">
        <v>998</v>
      </c>
      <c r="B9" s="46">
        <v>155963</v>
      </c>
      <c r="C9" s="68">
        <v>183245</v>
      </c>
      <c r="D9" s="46">
        <v>339208</v>
      </c>
      <c r="E9" s="175">
        <v>-1.8983607695244265</v>
      </c>
      <c r="F9" s="69">
        <v>33.76546056406026</v>
      </c>
      <c r="G9" s="84">
        <v>37.49580526613029</v>
      </c>
      <c r="H9" s="69">
        <v>35.6832304343847</v>
      </c>
    </row>
    <row r="10" spans="1:8" ht="19.5" customHeight="1" thickBot="1">
      <c r="A10" s="183" t="s">
        <v>999</v>
      </c>
      <c r="B10" s="46">
        <v>56451</v>
      </c>
      <c r="C10" s="68">
        <v>61898</v>
      </c>
      <c r="D10" s="46">
        <v>118349</v>
      </c>
      <c r="E10" s="175">
        <v>-8.244497336858347</v>
      </c>
      <c r="F10" s="69">
        <v>33.276350925178164</v>
      </c>
      <c r="G10" s="84">
        <v>35.30089424217538</v>
      </c>
      <c r="H10" s="69">
        <v>34.305350636400796</v>
      </c>
    </row>
    <row r="11" spans="1:8" ht="19.5" customHeight="1" thickBot="1">
      <c r="A11" s="183" t="s">
        <v>1000</v>
      </c>
      <c r="B11" s="46">
        <v>7528</v>
      </c>
      <c r="C11" s="68">
        <v>7491</v>
      </c>
      <c r="D11" s="46">
        <v>15019</v>
      </c>
      <c r="E11" s="175">
        <v>9.308588064046578</v>
      </c>
      <c r="F11" s="69">
        <v>43.74455226916149</v>
      </c>
      <c r="G11" s="84">
        <v>43.55739039423189</v>
      </c>
      <c r="H11" s="69">
        <v>43.65100124974569</v>
      </c>
    </row>
    <row r="12" spans="1:8" ht="19.5" customHeight="1" thickBot="1">
      <c r="A12" s="183" t="s">
        <v>1001</v>
      </c>
      <c r="B12" s="46">
        <v>15639</v>
      </c>
      <c r="C12" s="68">
        <v>16597</v>
      </c>
      <c r="D12" s="46">
        <v>32236</v>
      </c>
      <c r="E12" s="175">
        <v>-0.14868046090942882</v>
      </c>
      <c r="F12" s="69">
        <v>24.213476187527093</v>
      </c>
      <c r="G12" s="84">
        <v>25.997807017543863</v>
      </c>
      <c r="H12" s="69">
        <v>25.100445385741427</v>
      </c>
    </row>
    <row r="13" spans="1:8" ht="19.5" customHeight="1" thickBot="1">
      <c r="A13" s="183" t="s">
        <v>1002</v>
      </c>
      <c r="B13" s="46">
        <v>7564</v>
      </c>
      <c r="C13" s="68">
        <v>8175</v>
      </c>
      <c r="D13" s="46">
        <v>15739</v>
      </c>
      <c r="E13" s="175">
        <v>77.34084507042253</v>
      </c>
      <c r="F13" s="69">
        <v>46.6366607065787</v>
      </c>
      <c r="G13" s="84">
        <v>51.2539184952978</v>
      </c>
      <c r="H13" s="69">
        <v>48.925984643600984</v>
      </c>
    </row>
    <row r="14" spans="1:8" ht="19.5" customHeight="1" thickBot="1">
      <c r="A14" s="183" t="s">
        <v>1003</v>
      </c>
      <c r="B14" s="46">
        <v>6512</v>
      </c>
      <c r="C14" s="68">
        <v>6695</v>
      </c>
      <c r="D14" s="46">
        <v>13207</v>
      </c>
      <c r="E14" s="175">
        <v>6.628451477474568</v>
      </c>
      <c r="F14" s="69">
        <v>34.976904071328825</v>
      </c>
      <c r="G14" s="84">
        <v>36.68292148375431</v>
      </c>
      <c r="H14" s="69">
        <v>35.821421790664246</v>
      </c>
    </row>
    <row r="15" spans="1:8" ht="19.5" customHeight="1" thickBot="1">
      <c r="A15" s="183" t="s">
        <v>1004</v>
      </c>
      <c r="B15" s="46">
        <v>4958</v>
      </c>
      <c r="C15" s="68">
        <v>5423</v>
      </c>
      <c r="D15" s="46">
        <v>10381</v>
      </c>
      <c r="E15" s="175">
        <v>4.468149340847338</v>
      </c>
      <c r="F15" s="69">
        <v>26.230028568405462</v>
      </c>
      <c r="G15" s="84">
        <v>28.09116809116809</v>
      </c>
      <c r="H15" s="69">
        <v>27.170413798518595</v>
      </c>
    </row>
    <row r="16" spans="1:8" ht="19.5" customHeight="1" thickBot="1">
      <c r="A16" s="183" t="s">
        <v>1005</v>
      </c>
      <c r="B16" s="46">
        <v>17132</v>
      </c>
      <c r="C16" s="68">
        <v>17911</v>
      </c>
      <c r="D16" s="46">
        <v>35043</v>
      </c>
      <c r="E16" s="175">
        <v>25.48970456580125</v>
      </c>
      <c r="F16" s="69">
        <v>34.84096640364435</v>
      </c>
      <c r="G16" s="84">
        <v>36.32399764748829</v>
      </c>
      <c r="H16" s="69">
        <v>35.5835135711457</v>
      </c>
    </row>
    <row r="17" spans="1:8" ht="19.5" customHeight="1" thickBot="1">
      <c r="A17" s="183" t="s">
        <v>1006</v>
      </c>
      <c r="B17" s="46">
        <v>44956</v>
      </c>
      <c r="C17" s="68">
        <v>48317</v>
      </c>
      <c r="D17" s="46">
        <v>93273</v>
      </c>
      <c r="E17" s="175">
        <v>14.876715028204055</v>
      </c>
      <c r="F17" s="69">
        <v>38.07700777531212</v>
      </c>
      <c r="G17" s="84">
        <v>40.579332818221516</v>
      </c>
      <c r="H17" s="69">
        <v>39.33345703273255</v>
      </c>
    </row>
    <row r="18" spans="1:8" ht="19.5" customHeight="1" thickBot="1">
      <c r="A18" s="183" t="s">
        <v>196</v>
      </c>
      <c r="B18" s="46">
        <v>30664</v>
      </c>
      <c r="C18" s="68">
        <v>33092</v>
      </c>
      <c r="D18" s="46">
        <v>63756</v>
      </c>
      <c r="E18" s="175">
        <v>-19.709849257622125</v>
      </c>
      <c r="F18" s="69">
        <v>25.749674602174917</v>
      </c>
      <c r="G18" s="84">
        <v>26.880462683172503</v>
      </c>
      <c r="H18" s="69">
        <v>26.324460244515734</v>
      </c>
    </row>
    <row r="19" spans="1:8" ht="19.5" customHeight="1" thickBot="1">
      <c r="A19" s="183" t="s">
        <v>1008</v>
      </c>
      <c r="B19" s="46">
        <v>24727</v>
      </c>
      <c r="C19" s="68">
        <v>30364</v>
      </c>
      <c r="D19" s="46">
        <v>55091</v>
      </c>
      <c r="E19" s="175">
        <v>-0.45354342090997796</v>
      </c>
      <c r="F19" s="69">
        <v>27.470476486729694</v>
      </c>
      <c r="G19" s="84">
        <v>30.183802697893576</v>
      </c>
      <c r="H19" s="69">
        <v>28.902471014112585</v>
      </c>
    </row>
    <row r="20" spans="1:8" ht="19.5" customHeight="1" thickBot="1">
      <c r="A20" s="183" t="s">
        <v>197</v>
      </c>
      <c r="B20" s="26">
        <v>51250</v>
      </c>
      <c r="C20" s="47">
        <v>54622</v>
      </c>
      <c r="D20" s="46">
        <v>105872</v>
      </c>
      <c r="E20" s="175">
        <v>6.549655810957692</v>
      </c>
      <c r="F20" s="123">
        <v>40.728261042325606</v>
      </c>
      <c r="G20" s="113">
        <v>41.6434136895232</v>
      </c>
      <c r="H20" s="69">
        <v>41.195330739299614</v>
      </c>
    </row>
    <row r="21" spans="1:8" ht="19.5" customHeight="1" thickBot="1">
      <c r="A21" s="183" t="s">
        <v>1010</v>
      </c>
      <c r="B21" s="46">
        <v>13141</v>
      </c>
      <c r="C21" s="68">
        <v>13833</v>
      </c>
      <c r="D21" s="46">
        <v>26974</v>
      </c>
      <c r="E21" s="175">
        <v>-2.0729715011798873</v>
      </c>
      <c r="F21" s="69">
        <v>37.2847212370549</v>
      </c>
      <c r="G21" s="84">
        <v>36.78304570957535</v>
      </c>
      <c r="H21" s="69">
        <v>37.02575083731401</v>
      </c>
    </row>
    <row r="22" spans="1:8" ht="19.5" customHeight="1" thickBot="1">
      <c r="A22" s="183" t="s">
        <v>1011</v>
      </c>
      <c r="B22" s="46">
        <v>8929</v>
      </c>
      <c r="C22" s="68">
        <v>9277</v>
      </c>
      <c r="D22" s="46">
        <v>18206</v>
      </c>
      <c r="E22" s="175">
        <v>2.3671633398931684</v>
      </c>
      <c r="F22" s="69">
        <v>33.79252923589297</v>
      </c>
      <c r="G22" s="84">
        <v>34.688154352378106</v>
      </c>
      <c r="H22" s="69">
        <v>34.243045498147346</v>
      </c>
    </row>
    <row r="23" spans="1:8" ht="19.5" customHeight="1" thickBot="1">
      <c r="A23" s="183" t="s">
        <v>1012</v>
      </c>
      <c r="B23" s="46">
        <v>4459</v>
      </c>
      <c r="C23" s="68">
        <v>4277</v>
      </c>
      <c r="D23" s="46">
        <v>8736</v>
      </c>
      <c r="E23" s="175">
        <v>0.3215434083601286</v>
      </c>
      <c r="F23" s="69">
        <v>59.836285560923244</v>
      </c>
      <c r="G23" s="84">
        <v>59.31216197476078</v>
      </c>
      <c r="H23" s="69">
        <v>59.57853099638546</v>
      </c>
    </row>
    <row r="24" spans="1:8" ht="19.5" customHeight="1" thickBot="1">
      <c r="A24" s="183" t="s">
        <v>1013</v>
      </c>
      <c r="B24" s="46">
        <v>73298</v>
      </c>
      <c r="C24" s="68">
        <v>78938</v>
      </c>
      <c r="D24" s="46">
        <v>152236</v>
      </c>
      <c r="E24" s="175">
        <v>-1.1922919654968749</v>
      </c>
      <c r="F24" s="69">
        <v>33.14312069308543</v>
      </c>
      <c r="G24" s="84">
        <v>34.84906010224534</v>
      </c>
      <c r="H24" s="69">
        <v>34.00629928295396</v>
      </c>
    </row>
    <row r="25" spans="1:8" ht="19.5" customHeight="1" thickBot="1">
      <c r="A25" s="183" t="s">
        <v>1014</v>
      </c>
      <c r="B25" s="46">
        <v>31961</v>
      </c>
      <c r="C25" s="68">
        <v>35691</v>
      </c>
      <c r="D25" s="46">
        <v>67652</v>
      </c>
      <c r="E25" s="175">
        <v>-2.9842398864239312</v>
      </c>
      <c r="F25" s="69">
        <v>34.36186339543934</v>
      </c>
      <c r="G25" s="84">
        <v>37.53588894147342</v>
      </c>
      <c r="H25" s="69">
        <v>35.966357962338776</v>
      </c>
    </row>
    <row r="26" spans="1:8" ht="19.5" customHeight="1" thickBot="1">
      <c r="A26" s="183" t="s">
        <v>1015</v>
      </c>
      <c r="B26" s="46">
        <v>50343</v>
      </c>
      <c r="C26" s="68">
        <v>56394</v>
      </c>
      <c r="D26" s="46">
        <v>106737</v>
      </c>
      <c r="E26" s="175">
        <v>1.2723443014915177</v>
      </c>
      <c r="F26" s="69">
        <v>18.73534643811452</v>
      </c>
      <c r="G26" s="84">
        <v>20.753001961440944</v>
      </c>
      <c r="H26" s="69">
        <v>19.74983578347473</v>
      </c>
    </row>
    <row r="27" spans="1:8" ht="19.5" customHeight="1" thickBot="1">
      <c r="A27" s="183" t="s">
        <v>1016</v>
      </c>
      <c r="B27" s="46">
        <v>52644</v>
      </c>
      <c r="C27" s="68">
        <v>55108</v>
      </c>
      <c r="D27" s="46">
        <v>107752</v>
      </c>
      <c r="E27" s="175">
        <v>-1.4487451525572548</v>
      </c>
      <c r="F27" s="69">
        <v>46.76889181073542</v>
      </c>
      <c r="G27" s="84">
        <v>48.135563610953405</v>
      </c>
      <c r="H27" s="69">
        <v>47.45801530079675</v>
      </c>
    </row>
    <row r="28" spans="1:8" ht="19.5" customHeight="1" thickBot="1">
      <c r="A28" s="183" t="s">
        <v>1017</v>
      </c>
      <c r="B28" s="46">
        <v>35932</v>
      </c>
      <c r="C28" s="68">
        <v>47949</v>
      </c>
      <c r="D28" s="46">
        <v>83881</v>
      </c>
      <c r="E28" s="175">
        <v>1.5631432376801067</v>
      </c>
      <c r="F28" s="69">
        <v>24.38613874825241</v>
      </c>
      <c r="G28" s="84">
        <v>29.75962165080902</v>
      </c>
      <c r="H28" s="69">
        <v>27.192860176291145</v>
      </c>
    </row>
    <row r="29" spans="1:8" ht="19.5" customHeight="1" thickBot="1">
      <c r="A29" s="183" t="s">
        <v>1018</v>
      </c>
      <c r="B29" s="46">
        <v>63506</v>
      </c>
      <c r="C29" s="68">
        <v>77884</v>
      </c>
      <c r="D29" s="46">
        <v>141390</v>
      </c>
      <c r="E29" s="175">
        <v>1.9739926290812317</v>
      </c>
      <c r="F29" s="69">
        <v>20.918274915923067</v>
      </c>
      <c r="G29" s="84">
        <v>23.97094580037549</v>
      </c>
      <c r="H29" s="69">
        <v>22.496384253963</v>
      </c>
    </row>
    <row r="30" spans="1:8" ht="19.5" customHeight="1" thickBot="1">
      <c r="A30" s="183" t="s">
        <v>198</v>
      </c>
      <c r="B30" s="46">
        <v>42946</v>
      </c>
      <c r="C30" s="68">
        <v>51051</v>
      </c>
      <c r="D30" s="46">
        <v>93997</v>
      </c>
      <c r="E30" s="175">
        <v>-1.6448848475970241</v>
      </c>
      <c r="F30" s="69">
        <v>32.141841423802894</v>
      </c>
      <c r="G30" s="84">
        <v>36.751133827658194</v>
      </c>
      <c r="H30" s="69">
        <v>34.49127416300949</v>
      </c>
    </row>
    <row r="31" spans="1:8" ht="19.5" customHeight="1" thickBot="1">
      <c r="A31" s="183" t="s">
        <v>1020</v>
      </c>
      <c r="B31" s="46">
        <v>27411</v>
      </c>
      <c r="C31" s="68">
        <v>33314</v>
      </c>
      <c r="D31" s="46">
        <v>60725</v>
      </c>
      <c r="E31" s="175">
        <v>-2.434125964010283</v>
      </c>
      <c r="F31" s="69">
        <v>33.8419941479314</v>
      </c>
      <c r="G31" s="84">
        <v>39.14918620365474</v>
      </c>
      <c r="H31" s="69">
        <v>36.56106254365051</v>
      </c>
    </row>
    <row r="32" spans="1:8" ht="19.5" customHeight="1" thickBot="1">
      <c r="A32" s="183" t="s">
        <v>1021</v>
      </c>
      <c r="B32" s="46">
        <v>74976</v>
      </c>
      <c r="C32" s="68">
        <v>87742</v>
      </c>
      <c r="D32" s="46">
        <v>162718</v>
      </c>
      <c r="E32" s="175">
        <v>0.8440962839931581</v>
      </c>
      <c r="F32" s="69">
        <v>38.50926572708222</v>
      </c>
      <c r="G32" s="84">
        <v>40.933604538329476</v>
      </c>
      <c r="H32" s="69">
        <v>39.77968355791985</v>
      </c>
    </row>
    <row r="33" spans="1:8" ht="19.5" customHeight="1" thickBot="1">
      <c r="A33" s="183" t="s">
        <v>1022</v>
      </c>
      <c r="B33" s="46">
        <v>11776</v>
      </c>
      <c r="C33" s="68">
        <v>14869</v>
      </c>
      <c r="D33" s="46">
        <v>26645</v>
      </c>
      <c r="E33" s="175">
        <v>-2.2847293530878687</v>
      </c>
      <c r="F33" s="69">
        <v>35.82053231939163</v>
      </c>
      <c r="G33" s="84">
        <v>43.36376097290676</v>
      </c>
      <c r="H33" s="69">
        <v>39.67155023524507</v>
      </c>
    </row>
    <row r="34" spans="1:8" ht="30" customHeight="1" thickBot="1">
      <c r="A34" s="188" t="s">
        <v>107</v>
      </c>
      <c r="B34" s="110">
        <v>1092625</v>
      </c>
      <c r="C34" s="76">
        <v>1245092</v>
      </c>
      <c r="D34" s="110">
        <v>2337717</v>
      </c>
      <c r="E34" s="176">
        <v>0.14779800254212566</v>
      </c>
      <c r="F34" s="111">
        <v>30.97858738492098</v>
      </c>
      <c r="G34" s="112">
        <v>33.81556101573896</v>
      </c>
      <c r="H34" s="111">
        <v>32.42756804579582</v>
      </c>
    </row>
    <row r="35" spans="1:8" ht="19.5" customHeight="1">
      <c r="A35" s="28" t="s">
        <v>987</v>
      </c>
      <c r="B35" s="29"/>
      <c r="C35" s="29"/>
      <c r="D35" s="29"/>
      <c r="E35" s="29"/>
      <c r="F35" s="29"/>
      <c r="G35" s="29"/>
      <c r="H35" s="29"/>
    </row>
    <row r="36" spans="1:8" ht="11.25" customHeight="1">
      <c r="A36" s="31" t="s">
        <v>190</v>
      </c>
      <c r="B36" s="32"/>
      <c r="C36" s="32"/>
      <c r="D36" s="32"/>
      <c r="E36" s="32"/>
      <c r="F36" s="32"/>
      <c r="G36" s="32"/>
      <c r="H36" s="32"/>
    </row>
    <row r="37" ht="12.75">
      <c r="A37" s="7" t="s">
        <v>191</v>
      </c>
    </row>
    <row r="38" spans="1:5" ht="12.75">
      <c r="A38" s="7" t="s">
        <v>192</v>
      </c>
      <c r="E38" s="22"/>
    </row>
    <row r="39" ht="12.75">
      <c r="A39" s="7" t="s">
        <v>193</v>
      </c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5.125" style="7" customWidth="1"/>
    <col min="2" max="7" width="14.75390625" style="7" customWidth="1"/>
    <col min="8" max="16384" width="11.375" style="7" customWidth="1"/>
  </cols>
  <sheetData>
    <row r="1" s="1" customFormat="1" ht="13.5" customHeight="1">
      <c r="A1" s="1" t="s">
        <v>199</v>
      </c>
    </row>
    <row r="2" s="1" customFormat="1" ht="27.75" customHeight="1">
      <c r="A2" s="2" t="s">
        <v>200</v>
      </c>
    </row>
    <row r="3" spans="1:7" ht="27" customHeight="1">
      <c r="A3" s="35" t="s">
        <v>117</v>
      </c>
      <c r="B3" s="6" t="s">
        <v>1032</v>
      </c>
      <c r="C3" s="36" t="s">
        <v>1035</v>
      </c>
      <c r="D3" s="6" t="s">
        <v>1033</v>
      </c>
      <c r="E3" s="36" t="s">
        <v>1035</v>
      </c>
      <c r="F3" s="6" t="s">
        <v>964</v>
      </c>
      <c r="G3" s="36" t="s">
        <v>1035</v>
      </c>
    </row>
    <row r="4" spans="1:7" ht="15" customHeight="1">
      <c r="A4" s="60"/>
      <c r="B4" s="12"/>
      <c r="C4" s="38" t="s">
        <v>1037</v>
      </c>
      <c r="D4" s="12"/>
      <c r="E4" s="38" t="s">
        <v>1037</v>
      </c>
      <c r="F4" s="12"/>
      <c r="G4" s="38" t="s">
        <v>1037</v>
      </c>
    </row>
    <row r="5" spans="1:7" ht="15" customHeight="1">
      <c r="A5" s="60"/>
      <c r="B5" s="12"/>
      <c r="C5" s="38" t="s">
        <v>1038</v>
      </c>
      <c r="D5" s="12"/>
      <c r="E5" s="38" t="s">
        <v>1038</v>
      </c>
      <c r="F5" s="12"/>
      <c r="G5" s="38" t="s">
        <v>1038</v>
      </c>
    </row>
    <row r="6" spans="1:7" ht="24" customHeight="1">
      <c r="A6" s="62"/>
      <c r="B6" s="16"/>
      <c r="C6" s="41"/>
      <c r="D6" s="16"/>
      <c r="E6" s="41"/>
      <c r="F6" s="16"/>
      <c r="G6" s="41"/>
    </row>
    <row r="7" spans="1:7" ht="30" customHeight="1" thickBot="1">
      <c r="A7" s="64" t="s">
        <v>201</v>
      </c>
      <c r="B7" s="21">
        <v>103843</v>
      </c>
      <c r="C7" s="173">
        <v>4.442068907399826</v>
      </c>
      <c r="D7" s="21">
        <v>99238</v>
      </c>
      <c r="E7" s="173">
        <v>4.245081846947256</v>
      </c>
      <c r="F7" s="21">
        <v>203081</v>
      </c>
      <c r="G7" s="173">
        <v>8.687150754347082</v>
      </c>
    </row>
    <row r="8" spans="1:7" ht="19.5" customHeight="1" thickBot="1">
      <c r="A8" s="67" t="s">
        <v>202</v>
      </c>
      <c r="B8" s="46">
        <v>107760</v>
      </c>
      <c r="C8" s="175">
        <v>4.609625544922675</v>
      </c>
      <c r="D8" s="46">
        <v>102705</v>
      </c>
      <c r="E8" s="175">
        <v>4.393388934588746</v>
      </c>
      <c r="F8" s="46">
        <v>210465</v>
      </c>
      <c r="G8" s="175">
        <v>9.003014479511421</v>
      </c>
    </row>
    <row r="9" spans="1:7" ht="19.5" customHeight="1" thickBot="1">
      <c r="A9" s="67" t="s">
        <v>203</v>
      </c>
      <c r="B9" s="46">
        <v>92421</v>
      </c>
      <c r="C9" s="175">
        <v>3.9534725546334313</v>
      </c>
      <c r="D9" s="46">
        <v>88438</v>
      </c>
      <c r="E9" s="175">
        <v>3.7830926497946495</v>
      </c>
      <c r="F9" s="46">
        <v>180859</v>
      </c>
      <c r="G9" s="175">
        <v>7.73656520442808</v>
      </c>
    </row>
    <row r="10" spans="1:7" ht="19.5" customHeight="1" thickBot="1">
      <c r="A10" s="67" t="s">
        <v>204</v>
      </c>
      <c r="B10" s="46">
        <v>46005</v>
      </c>
      <c r="C10" s="175">
        <v>1.9679456495375618</v>
      </c>
      <c r="D10" s="46">
        <v>43873</v>
      </c>
      <c r="E10" s="175">
        <v>1.8767455598774359</v>
      </c>
      <c r="F10" s="46">
        <v>89878</v>
      </c>
      <c r="G10" s="175">
        <v>3.844691209414998</v>
      </c>
    </row>
    <row r="11" spans="1:7" ht="19.5" customHeight="1" thickBot="1">
      <c r="A11" s="67" t="s">
        <v>205</v>
      </c>
      <c r="B11" s="46">
        <v>33511</v>
      </c>
      <c r="C11" s="175">
        <v>1.4334925912760186</v>
      </c>
      <c r="D11" s="46">
        <v>32721</v>
      </c>
      <c r="E11" s="175">
        <v>1.3996989370398556</v>
      </c>
      <c r="F11" s="46">
        <v>66232</v>
      </c>
      <c r="G11" s="175">
        <v>2.833191528315874</v>
      </c>
    </row>
    <row r="12" spans="1:7" ht="19.5" customHeight="1" thickBot="1">
      <c r="A12" s="67" t="s">
        <v>206</v>
      </c>
      <c r="B12" s="46">
        <v>87760</v>
      </c>
      <c r="C12" s="175">
        <v>3.7540899946400694</v>
      </c>
      <c r="D12" s="46">
        <v>90589</v>
      </c>
      <c r="E12" s="175">
        <v>3.875105498227544</v>
      </c>
      <c r="F12" s="46">
        <v>178349</v>
      </c>
      <c r="G12" s="175">
        <v>7.6291954928676144</v>
      </c>
    </row>
    <row r="13" spans="1:7" ht="19.5" customHeight="1" thickBot="1">
      <c r="A13" s="67" t="s">
        <v>207</v>
      </c>
      <c r="B13" s="46">
        <v>76418</v>
      </c>
      <c r="C13" s="175">
        <v>3.2689157840748044</v>
      </c>
      <c r="D13" s="46">
        <v>88861</v>
      </c>
      <c r="E13" s="175">
        <v>3.8011872266831275</v>
      </c>
      <c r="F13" s="46">
        <v>165279</v>
      </c>
      <c r="G13" s="175">
        <v>7.070103010757932</v>
      </c>
    </row>
    <row r="14" spans="1:7" ht="19.5" customHeight="1" thickBot="1">
      <c r="A14" s="67" t="s">
        <v>208</v>
      </c>
      <c r="B14" s="46">
        <v>87834</v>
      </c>
      <c r="C14" s="175">
        <v>3.7572554761761157</v>
      </c>
      <c r="D14" s="46">
        <v>108847</v>
      </c>
      <c r="E14" s="175">
        <v>4.656123902080534</v>
      </c>
      <c r="F14" s="46">
        <v>196681</v>
      </c>
      <c r="G14" s="175">
        <v>8.41337937825665</v>
      </c>
    </row>
    <row r="15" spans="1:7" ht="19.5" customHeight="1" thickBot="1">
      <c r="A15" s="67" t="s">
        <v>209</v>
      </c>
      <c r="B15" s="46">
        <v>95703</v>
      </c>
      <c r="C15" s="175">
        <v>4.093865938434806</v>
      </c>
      <c r="D15" s="46">
        <v>106980</v>
      </c>
      <c r="E15" s="175">
        <v>4.5762596584616535</v>
      </c>
      <c r="F15" s="46">
        <v>202683</v>
      </c>
      <c r="G15" s="175">
        <v>8.67012559689646</v>
      </c>
    </row>
    <row r="16" spans="1:7" ht="19.5" customHeight="1" thickBot="1">
      <c r="A16" s="67" t="s">
        <v>210</v>
      </c>
      <c r="B16" s="46">
        <v>78183</v>
      </c>
      <c r="C16" s="175">
        <v>3.3444167963872444</v>
      </c>
      <c r="D16" s="46">
        <v>77629</v>
      </c>
      <c r="E16" s="175">
        <v>3.320718461644416</v>
      </c>
      <c r="F16" s="46">
        <v>155812</v>
      </c>
      <c r="G16" s="175">
        <v>6.665135258031661</v>
      </c>
    </row>
    <row r="17" spans="1:7" ht="19.5" customHeight="1" thickBot="1">
      <c r="A17" s="67" t="s">
        <v>211</v>
      </c>
      <c r="B17" s="46">
        <v>55188</v>
      </c>
      <c r="C17" s="175">
        <v>2.3607647974498196</v>
      </c>
      <c r="D17" s="46">
        <v>52432</v>
      </c>
      <c r="E17" s="175">
        <v>2.2428719986208767</v>
      </c>
      <c r="F17" s="46">
        <v>107620</v>
      </c>
      <c r="G17" s="175">
        <v>4.603636796070696</v>
      </c>
    </row>
    <row r="18" spans="1:7" ht="19.5" customHeight="1" thickBot="1">
      <c r="A18" s="67" t="s">
        <v>212</v>
      </c>
      <c r="B18" s="46">
        <v>40759</v>
      </c>
      <c r="C18" s="175">
        <v>1.7435386746984343</v>
      </c>
      <c r="D18" s="46">
        <v>41286</v>
      </c>
      <c r="E18" s="175">
        <v>1.7660820364483811</v>
      </c>
      <c r="F18" s="46">
        <v>82045</v>
      </c>
      <c r="G18" s="175">
        <v>3.509620711146815</v>
      </c>
    </row>
    <row r="19" spans="1:7" ht="19.5" customHeight="1" thickBot="1">
      <c r="A19" s="67" t="s">
        <v>213</v>
      </c>
      <c r="B19" s="46">
        <v>30530</v>
      </c>
      <c r="C19" s="175">
        <v>1.3059750175063962</v>
      </c>
      <c r="D19" s="46">
        <v>36451</v>
      </c>
      <c r="E19" s="175">
        <v>1.5592563171675613</v>
      </c>
      <c r="F19" s="46">
        <v>66981</v>
      </c>
      <c r="G19" s="175">
        <v>2.8652313346739575</v>
      </c>
    </row>
    <row r="20" spans="1:7" ht="19.5" customHeight="1" thickBot="1">
      <c r="A20" s="67" t="s">
        <v>214</v>
      </c>
      <c r="B20" s="46">
        <v>29022</v>
      </c>
      <c r="C20" s="175">
        <v>1.2414676370150879</v>
      </c>
      <c r="D20" s="46">
        <v>41130</v>
      </c>
      <c r="E20" s="175">
        <v>1.7594088591561765</v>
      </c>
      <c r="F20" s="46">
        <v>70152</v>
      </c>
      <c r="G20" s="175">
        <v>3.0008764961712644</v>
      </c>
    </row>
    <row r="21" spans="1:7" ht="19.5" customHeight="1" thickBot="1">
      <c r="A21" s="67" t="s">
        <v>215</v>
      </c>
      <c r="B21" s="46">
        <v>31978</v>
      </c>
      <c r="C21" s="175">
        <v>1.3679157913468567</v>
      </c>
      <c r="D21" s="46">
        <v>44179</v>
      </c>
      <c r="E21" s="175">
        <v>1.8898352537967598</v>
      </c>
      <c r="F21" s="46">
        <v>76157</v>
      </c>
      <c r="G21" s="175">
        <v>3.2577510451436162</v>
      </c>
    </row>
    <row r="22" spans="1:7" ht="19.5" customHeight="1" thickBot="1">
      <c r="A22" s="67" t="s">
        <v>216</v>
      </c>
      <c r="B22" s="46">
        <v>27415</v>
      </c>
      <c r="C22" s="175">
        <v>1.1727253555498804</v>
      </c>
      <c r="D22" s="46">
        <v>46504</v>
      </c>
      <c r="E22" s="175">
        <v>1.9892912615171128</v>
      </c>
      <c r="F22" s="46">
        <v>73919</v>
      </c>
      <c r="G22" s="175">
        <v>3.1620166170669934</v>
      </c>
    </row>
    <row r="23" spans="1:7" ht="19.5" customHeight="1" thickBot="1">
      <c r="A23" s="67" t="s">
        <v>217</v>
      </c>
      <c r="B23" s="46">
        <v>23937</v>
      </c>
      <c r="C23" s="175">
        <v>1.0239477233557357</v>
      </c>
      <c r="D23" s="46">
        <v>46874</v>
      </c>
      <c r="E23" s="175">
        <v>2.0051186691973406</v>
      </c>
      <c r="F23" s="46">
        <v>70811</v>
      </c>
      <c r="G23" s="175">
        <v>3.029066392553076</v>
      </c>
    </row>
    <row r="24" spans="1:7" ht="19.5" customHeight="1" thickBot="1">
      <c r="A24" s="67" t="s">
        <v>218</v>
      </c>
      <c r="B24" s="46">
        <v>15279</v>
      </c>
      <c r="C24" s="175">
        <v>0.6535863836383959</v>
      </c>
      <c r="D24" s="46">
        <v>35491</v>
      </c>
      <c r="E24" s="175">
        <v>1.5181906107539964</v>
      </c>
      <c r="F24" s="46">
        <v>50770</v>
      </c>
      <c r="G24" s="175">
        <v>2.1717769943923924</v>
      </c>
    </row>
    <row r="25" spans="1:7" ht="19.5" customHeight="1" thickBot="1">
      <c r="A25" s="67" t="s">
        <v>219</v>
      </c>
      <c r="B25" s="46">
        <v>8844</v>
      </c>
      <c r="C25" s="175">
        <v>0.3783178203349678</v>
      </c>
      <c r="D25" s="46">
        <v>27878</v>
      </c>
      <c r="E25" s="175">
        <v>1.1925310035389227</v>
      </c>
      <c r="F25" s="46">
        <v>36722</v>
      </c>
      <c r="G25" s="175">
        <v>1.5708488238738907</v>
      </c>
    </row>
    <row r="26" spans="1:7" ht="19.5" customHeight="1" thickBot="1">
      <c r="A26" s="67" t="s">
        <v>220</v>
      </c>
      <c r="B26" s="46">
        <v>2871</v>
      </c>
      <c r="C26" s="175">
        <v>0.1228121282430679</v>
      </c>
      <c r="D26" s="46">
        <v>12330</v>
      </c>
      <c r="E26" s="175">
        <v>0.5274376667492259</v>
      </c>
      <c r="F26" s="46">
        <v>15201</v>
      </c>
      <c r="G26" s="175">
        <v>0.6502497949922937</v>
      </c>
    </row>
    <row r="27" spans="1:7" ht="19.5" customHeight="1" thickBot="1">
      <c r="A27" s="67" t="s">
        <v>221</v>
      </c>
      <c r="B27" s="46">
        <v>663</v>
      </c>
      <c r="C27" s="175">
        <v>0.02836100349186835</v>
      </c>
      <c r="D27" s="46">
        <v>3069</v>
      </c>
      <c r="E27" s="175">
        <v>0.1312819301908657</v>
      </c>
      <c r="F27" s="46">
        <v>3732</v>
      </c>
      <c r="G27" s="175">
        <v>0.15964293368273405</v>
      </c>
    </row>
    <row r="28" spans="1:7" ht="19.5" customHeight="1" thickBot="1">
      <c r="A28" s="67" t="s">
        <v>222</v>
      </c>
      <c r="B28" s="46">
        <v>16701</v>
      </c>
      <c r="C28" s="175">
        <v>0.7144149612634891</v>
      </c>
      <c r="D28" s="46">
        <v>17587</v>
      </c>
      <c r="E28" s="175">
        <v>0.7523151861410086</v>
      </c>
      <c r="F28" s="46">
        <v>34288</v>
      </c>
      <c r="G28" s="175">
        <v>1.4667301474044976</v>
      </c>
    </row>
    <row r="29" spans="1:7" ht="30" customHeight="1" thickBot="1">
      <c r="A29" s="75" t="s">
        <v>964</v>
      </c>
      <c r="B29" s="51">
        <v>1092625</v>
      </c>
      <c r="C29" s="176">
        <v>46.73897653137655</v>
      </c>
      <c r="D29" s="51">
        <v>1245092</v>
      </c>
      <c r="E29" s="176">
        <v>53.26102346862345</v>
      </c>
      <c r="F29" s="51">
        <v>2337717</v>
      </c>
      <c r="G29" s="176">
        <v>100</v>
      </c>
    </row>
    <row r="30" spans="1:7" ht="19.5" customHeight="1">
      <c r="A30" s="28" t="s">
        <v>987</v>
      </c>
      <c r="B30" s="28"/>
      <c r="C30" s="28"/>
      <c r="D30" s="28"/>
      <c r="E30" s="28"/>
      <c r="F30" s="28"/>
      <c r="G30" s="28"/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1.875" style="7" customWidth="1"/>
    <col min="2" max="7" width="11.375" style="7" customWidth="1"/>
    <col min="8" max="8" width="11.875" style="7" customWidth="1"/>
    <col min="9" max="16384" width="11.375" style="7" customWidth="1"/>
  </cols>
  <sheetData>
    <row r="1" s="1" customFormat="1" ht="13.5" customHeight="1">
      <c r="A1" s="1" t="s">
        <v>223</v>
      </c>
    </row>
    <row r="2" s="1" customFormat="1" ht="27.75" customHeight="1">
      <c r="A2" s="2" t="s">
        <v>240</v>
      </c>
    </row>
    <row r="3" spans="1:9" ht="24" customHeight="1">
      <c r="A3" s="35" t="s">
        <v>992</v>
      </c>
      <c r="B3" s="169" t="s">
        <v>224</v>
      </c>
      <c r="C3" s="36"/>
      <c r="D3" s="6"/>
      <c r="E3" s="35"/>
      <c r="F3" s="169"/>
      <c r="G3" s="36"/>
      <c r="H3" s="6" t="s">
        <v>225</v>
      </c>
      <c r="I3" s="36"/>
    </row>
    <row r="4" spans="1:9" ht="15" customHeight="1">
      <c r="A4" s="37"/>
      <c r="B4" s="12" t="s">
        <v>226</v>
      </c>
      <c r="C4" s="39" t="s">
        <v>227</v>
      </c>
      <c r="D4" s="11" t="s">
        <v>228</v>
      </c>
      <c r="E4" s="39" t="s">
        <v>229</v>
      </c>
      <c r="F4" s="11" t="s">
        <v>230</v>
      </c>
      <c r="G4" s="39" t="s">
        <v>231</v>
      </c>
      <c r="H4" s="11" t="s">
        <v>964</v>
      </c>
      <c r="I4" s="38" t="s">
        <v>972</v>
      </c>
    </row>
    <row r="5" spans="1:9" ht="15" customHeight="1">
      <c r="A5" s="37"/>
      <c r="B5" s="12"/>
      <c r="C5" s="38" t="s">
        <v>232</v>
      </c>
      <c r="D5" s="12" t="s">
        <v>232</v>
      </c>
      <c r="E5" s="38" t="s">
        <v>232</v>
      </c>
      <c r="F5" s="11" t="s">
        <v>233</v>
      </c>
      <c r="G5" s="39" t="s">
        <v>234</v>
      </c>
      <c r="H5" s="11"/>
      <c r="I5" s="38" t="s">
        <v>235</v>
      </c>
    </row>
    <row r="6" spans="1:9" ht="15" customHeight="1">
      <c r="A6" s="37"/>
      <c r="B6" s="12"/>
      <c r="C6" s="38"/>
      <c r="D6" s="12"/>
      <c r="E6" s="38"/>
      <c r="F6" s="11" t="s">
        <v>236</v>
      </c>
      <c r="G6" s="39" t="s">
        <v>237</v>
      </c>
      <c r="H6" s="11"/>
      <c r="I6" s="38" t="s">
        <v>974</v>
      </c>
    </row>
    <row r="7" spans="1:9" ht="15.75" customHeight="1">
      <c r="A7" s="40"/>
      <c r="B7" s="16"/>
      <c r="C7" s="41"/>
      <c r="D7" s="16"/>
      <c r="E7" s="41"/>
      <c r="F7" s="166"/>
      <c r="G7" s="42"/>
      <c r="H7" s="166"/>
      <c r="I7" s="41" t="s">
        <v>986</v>
      </c>
    </row>
    <row r="8" spans="1:9" ht="30" customHeight="1" thickBot="1">
      <c r="A8" s="182" t="s">
        <v>997</v>
      </c>
      <c r="B8" s="21">
        <v>183391</v>
      </c>
      <c r="C8" s="65">
        <v>31191</v>
      </c>
      <c r="D8" s="21">
        <v>14094</v>
      </c>
      <c r="E8" s="65">
        <v>13402</v>
      </c>
      <c r="F8" s="21">
        <v>7924</v>
      </c>
      <c r="G8" s="65">
        <v>0</v>
      </c>
      <c r="H8" s="21">
        <v>250002</v>
      </c>
      <c r="I8" s="173">
        <v>0.13297552769655946</v>
      </c>
    </row>
    <row r="9" spans="1:9" ht="19.5" customHeight="1" thickBot="1">
      <c r="A9" s="183" t="s">
        <v>998</v>
      </c>
      <c r="B9" s="46">
        <v>114906</v>
      </c>
      <c r="C9" s="68">
        <v>30971</v>
      </c>
      <c r="D9" s="46">
        <v>15240</v>
      </c>
      <c r="E9" s="68">
        <v>21472</v>
      </c>
      <c r="F9" s="46">
        <v>13091</v>
      </c>
      <c r="G9" s="68">
        <v>0</v>
      </c>
      <c r="H9" s="46">
        <v>195680</v>
      </c>
      <c r="I9" s="175">
        <v>1.7079534704824473</v>
      </c>
    </row>
    <row r="10" spans="1:9" ht="19.5" customHeight="1" thickBot="1">
      <c r="A10" s="183" t="s">
        <v>999</v>
      </c>
      <c r="B10" s="46">
        <v>23029</v>
      </c>
      <c r="C10" s="68">
        <v>7960</v>
      </c>
      <c r="D10" s="46">
        <v>4636</v>
      </c>
      <c r="E10" s="68">
        <v>7556</v>
      </c>
      <c r="F10" s="46">
        <v>6442</v>
      </c>
      <c r="G10" s="68">
        <v>0</v>
      </c>
      <c r="H10" s="46">
        <v>49623</v>
      </c>
      <c r="I10" s="175">
        <v>-7.714195384128991</v>
      </c>
    </row>
    <row r="11" spans="1:9" ht="19.5" customHeight="1" thickBot="1">
      <c r="A11" s="183" t="s">
        <v>1000</v>
      </c>
      <c r="B11" s="46">
        <v>3540</v>
      </c>
      <c r="C11" s="68">
        <v>1143</v>
      </c>
      <c r="D11" s="46">
        <v>505</v>
      </c>
      <c r="E11" s="68">
        <v>928</v>
      </c>
      <c r="F11" s="46">
        <v>723</v>
      </c>
      <c r="G11" s="68">
        <v>0</v>
      </c>
      <c r="H11" s="46">
        <v>6839</v>
      </c>
      <c r="I11" s="175">
        <v>6.80930813681087</v>
      </c>
    </row>
    <row r="12" spans="1:9" ht="19.5" customHeight="1" thickBot="1">
      <c r="A12" s="183" t="s">
        <v>1001</v>
      </c>
      <c r="B12" s="46">
        <v>8464</v>
      </c>
      <c r="C12" s="68">
        <v>1575</v>
      </c>
      <c r="D12" s="46">
        <v>1051</v>
      </c>
      <c r="E12" s="68">
        <v>1587</v>
      </c>
      <c r="F12" s="46">
        <v>1355</v>
      </c>
      <c r="G12" s="68">
        <v>3408</v>
      </c>
      <c r="H12" s="46">
        <v>17440</v>
      </c>
      <c r="I12" s="175">
        <v>0.8034217675278886</v>
      </c>
    </row>
    <row r="13" spans="1:9" ht="19.5" customHeight="1" thickBot="1">
      <c r="A13" s="183" t="s">
        <v>1002</v>
      </c>
      <c r="B13" s="46">
        <v>3490</v>
      </c>
      <c r="C13" s="68">
        <v>1169</v>
      </c>
      <c r="D13" s="46">
        <v>648</v>
      </c>
      <c r="E13" s="68">
        <v>973</v>
      </c>
      <c r="F13" s="46">
        <v>626</v>
      </c>
      <c r="G13" s="68">
        <v>0</v>
      </c>
      <c r="H13" s="46">
        <v>6906</v>
      </c>
      <c r="I13" s="175">
        <v>28.98767276802391</v>
      </c>
    </row>
    <row r="14" spans="1:9" ht="19.5" customHeight="1" thickBot="1">
      <c r="A14" s="183" t="s">
        <v>1003</v>
      </c>
      <c r="B14" s="46">
        <v>3070</v>
      </c>
      <c r="C14" s="68">
        <v>953</v>
      </c>
      <c r="D14" s="46">
        <v>461</v>
      </c>
      <c r="E14" s="68">
        <v>894</v>
      </c>
      <c r="F14" s="46">
        <v>603</v>
      </c>
      <c r="G14" s="68">
        <v>0</v>
      </c>
      <c r="H14" s="46">
        <v>5981</v>
      </c>
      <c r="I14" s="175">
        <v>3.0318690783807063</v>
      </c>
    </row>
    <row r="15" spans="1:9" ht="19.5" customHeight="1" thickBot="1">
      <c r="A15" s="183" t="s">
        <v>1004</v>
      </c>
      <c r="B15" s="46">
        <v>3795</v>
      </c>
      <c r="C15" s="68">
        <v>756</v>
      </c>
      <c r="D15" s="46">
        <v>382</v>
      </c>
      <c r="E15" s="68">
        <v>527</v>
      </c>
      <c r="F15" s="46">
        <v>335</v>
      </c>
      <c r="G15" s="68">
        <v>0</v>
      </c>
      <c r="H15" s="46">
        <v>5795</v>
      </c>
      <c r="I15" s="175">
        <v>2.475685234305924</v>
      </c>
    </row>
    <row r="16" spans="1:9" ht="19.5" customHeight="1" thickBot="1">
      <c r="A16" s="183" t="s">
        <v>1005</v>
      </c>
      <c r="B16" s="46">
        <v>10199</v>
      </c>
      <c r="C16" s="68">
        <v>2450</v>
      </c>
      <c r="D16" s="46">
        <v>1546</v>
      </c>
      <c r="E16" s="68">
        <v>2367</v>
      </c>
      <c r="F16" s="46">
        <v>1110</v>
      </c>
      <c r="G16" s="68">
        <v>0</v>
      </c>
      <c r="H16" s="46">
        <v>17672</v>
      </c>
      <c r="I16" s="175">
        <v>28.085815757048632</v>
      </c>
    </row>
    <row r="17" spans="1:9" ht="19.5" customHeight="1" thickBot="1">
      <c r="A17" s="183" t="s">
        <v>241</v>
      </c>
      <c r="B17" s="46">
        <v>17206</v>
      </c>
      <c r="C17" s="68">
        <v>6245</v>
      </c>
      <c r="D17" s="46">
        <v>3852</v>
      </c>
      <c r="E17" s="68">
        <v>6159</v>
      </c>
      <c r="F17" s="46">
        <v>3677</v>
      </c>
      <c r="G17" s="68">
        <v>0</v>
      </c>
      <c r="H17" s="46">
        <v>37139</v>
      </c>
      <c r="I17" s="175">
        <v>19.799361310925452</v>
      </c>
    </row>
    <row r="18" spans="1:9" ht="19.5" customHeight="1" thickBot="1">
      <c r="A18" s="183" t="s">
        <v>242</v>
      </c>
      <c r="B18" s="46">
        <v>8053</v>
      </c>
      <c r="C18" s="68">
        <v>3793</v>
      </c>
      <c r="D18" s="46">
        <v>2824</v>
      </c>
      <c r="E18" s="68">
        <v>5344</v>
      </c>
      <c r="F18" s="46">
        <v>3433</v>
      </c>
      <c r="G18" s="68">
        <v>0</v>
      </c>
      <c r="H18" s="46">
        <v>23447</v>
      </c>
      <c r="I18" s="175">
        <v>-21.918811815245263</v>
      </c>
    </row>
    <row r="19" spans="1:9" ht="19.5" customHeight="1" thickBot="1">
      <c r="A19" s="183" t="s">
        <v>1008</v>
      </c>
      <c r="B19" s="46">
        <v>21425</v>
      </c>
      <c r="C19" s="68">
        <v>4389</v>
      </c>
      <c r="D19" s="46">
        <v>2410</v>
      </c>
      <c r="E19" s="68">
        <v>2412</v>
      </c>
      <c r="F19" s="46">
        <v>1337</v>
      </c>
      <c r="G19" s="68">
        <v>0</v>
      </c>
      <c r="H19" s="46">
        <v>31973</v>
      </c>
      <c r="I19" s="175">
        <v>26.360510611389955</v>
      </c>
    </row>
    <row r="20" spans="1:9" ht="19.5" customHeight="1" thickBot="1">
      <c r="A20" s="183" t="s">
        <v>1009</v>
      </c>
      <c r="B20" s="26">
        <v>17045</v>
      </c>
      <c r="C20" s="47">
        <v>9159</v>
      </c>
      <c r="D20" s="46">
        <v>5490</v>
      </c>
      <c r="E20" s="68">
        <v>7783</v>
      </c>
      <c r="F20" s="26">
        <v>3156</v>
      </c>
      <c r="G20" s="47">
        <v>4414</v>
      </c>
      <c r="H20" s="26">
        <v>47047</v>
      </c>
      <c r="I20" s="175">
        <v>2.18278962686243</v>
      </c>
    </row>
    <row r="21" spans="1:9" ht="19.5" customHeight="1" thickBot="1">
      <c r="A21" s="183" t="s">
        <v>1010</v>
      </c>
      <c r="B21" s="46">
        <v>6448</v>
      </c>
      <c r="C21" s="68">
        <v>2303</v>
      </c>
      <c r="D21" s="46">
        <v>1088</v>
      </c>
      <c r="E21" s="68">
        <v>1614</v>
      </c>
      <c r="F21" s="46">
        <v>833</v>
      </c>
      <c r="G21" s="68">
        <v>0</v>
      </c>
      <c r="H21" s="46">
        <v>12286</v>
      </c>
      <c r="I21" s="175">
        <v>-1.2458805562253839</v>
      </c>
    </row>
    <row r="22" spans="1:9" ht="19.5" customHeight="1" thickBot="1">
      <c r="A22" s="183" t="s">
        <v>1011</v>
      </c>
      <c r="B22" s="46">
        <v>2729</v>
      </c>
      <c r="C22" s="68">
        <v>1255</v>
      </c>
      <c r="D22" s="46">
        <v>756</v>
      </c>
      <c r="E22" s="68">
        <v>1224</v>
      </c>
      <c r="F22" s="46">
        <v>1072</v>
      </c>
      <c r="G22" s="68">
        <v>0</v>
      </c>
      <c r="H22" s="46">
        <v>7036</v>
      </c>
      <c r="I22" s="175">
        <v>4.952267303102626</v>
      </c>
    </row>
    <row r="23" spans="1:9" ht="19.5" customHeight="1" thickBot="1">
      <c r="A23" s="183" t="s">
        <v>1012</v>
      </c>
      <c r="B23" s="46">
        <v>1150</v>
      </c>
      <c r="C23" s="68">
        <v>578</v>
      </c>
      <c r="D23" s="46">
        <v>318</v>
      </c>
      <c r="E23" s="68">
        <v>520</v>
      </c>
      <c r="F23" s="46">
        <v>582</v>
      </c>
      <c r="G23" s="68">
        <v>0</v>
      </c>
      <c r="H23" s="46">
        <v>3148</v>
      </c>
      <c r="I23" s="175">
        <v>-2.929386370644465</v>
      </c>
    </row>
    <row r="24" spans="1:9" ht="19.5" customHeight="1" thickBot="1">
      <c r="A24" s="183" t="s">
        <v>1013</v>
      </c>
      <c r="B24" s="46">
        <v>25709</v>
      </c>
      <c r="C24" s="68">
        <v>11391</v>
      </c>
      <c r="D24" s="46">
        <v>5779</v>
      </c>
      <c r="E24" s="68">
        <v>10329</v>
      </c>
      <c r="F24" s="46">
        <v>8734</v>
      </c>
      <c r="G24" s="68">
        <v>0</v>
      </c>
      <c r="H24" s="46">
        <v>61942</v>
      </c>
      <c r="I24" s="175">
        <v>-4.273108009952555</v>
      </c>
    </row>
    <row r="25" spans="1:9" ht="19.5" customHeight="1" thickBot="1">
      <c r="A25" s="183" t="s">
        <v>1014</v>
      </c>
      <c r="B25" s="46">
        <v>14900</v>
      </c>
      <c r="C25" s="68">
        <v>5092</v>
      </c>
      <c r="D25" s="46">
        <v>2641</v>
      </c>
      <c r="E25" s="68">
        <v>4464</v>
      </c>
      <c r="F25" s="46">
        <v>2534</v>
      </c>
      <c r="G25" s="68">
        <v>0</v>
      </c>
      <c r="H25" s="46">
        <v>29631</v>
      </c>
      <c r="I25" s="175">
        <v>-5.945276790248857</v>
      </c>
    </row>
    <row r="26" spans="1:9" ht="19.5" customHeight="1" thickBot="1">
      <c r="A26" s="183" t="s">
        <v>1015</v>
      </c>
      <c r="B26" s="46">
        <v>14231</v>
      </c>
      <c r="C26" s="68">
        <v>5863</v>
      </c>
      <c r="D26" s="46">
        <v>4680</v>
      </c>
      <c r="E26" s="68">
        <v>8350</v>
      </c>
      <c r="F26" s="46">
        <v>6223</v>
      </c>
      <c r="G26" s="68">
        <v>0</v>
      </c>
      <c r="H26" s="46">
        <v>39347</v>
      </c>
      <c r="I26" s="175">
        <v>1.2063377745768815</v>
      </c>
    </row>
    <row r="27" spans="1:9" ht="19.5" customHeight="1" thickBot="1">
      <c r="A27" s="183" t="s">
        <v>1016</v>
      </c>
      <c r="B27" s="46">
        <v>34785</v>
      </c>
      <c r="C27" s="68">
        <v>13682</v>
      </c>
      <c r="D27" s="46">
        <v>5363</v>
      </c>
      <c r="E27" s="68">
        <v>3421</v>
      </c>
      <c r="F27" s="46">
        <v>2201</v>
      </c>
      <c r="G27" s="68">
        <v>0</v>
      </c>
      <c r="H27" s="46">
        <v>59452</v>
      </c>
      <c r="I27" s="175">
        <v>-1.350678657949756</v>
      </c>
    </row>
    <row r="28" spans="1:9" ht="19.5" customHeight="1" thickBot="1">
      <c r="A28" s="183" t="s">
        <v>1017</v>
      </c>
      <c r="B28" s="46">
        <v>35022</v>
      </c>
      <c r="C28" s="68">
        <v>10463</v>
      </c>
      <c r="D28" s="46">
        <v>3104</v>
      </c>
      <c r="E28" s="68">
        <v>3031</v>
      </c>
      <c r="F28" s="46">
        <v>1192</v>
      </c>
      <c r="G28" s="68">
        <v>0</v>
      </c>
      <c r="H28" s="46">
        <v>52812</v>
      </c>
      <c r="I28" s="175">
        <v>1.4717749682972756</v>
      </c>
    </row>
    <row r="29" spans="1:9" ht="19.5" customHeight="1" thickBot="1">
      <c r="A29" s="183" t="s">
        <v>1018</v>
      </c>
      <c r="B29" s="46">
        <v>48565</v>
      </c>
      <c r="C29" s="68">
        <v>11440</v>
      </c>
      <c r="D29" s="46">
        <v>6396</v>
      </c>
      <c r="E29" s="68">
        <v>6618</v>
      </c>
      <c r="F29" s="46">
        <v>3302</v>
      </c>
      <c r="G29" s="68">
        <v>0</v>
      </c>
      <c r="H29" s="46">
        <v>76321</v>
      </c>
      <c r="I29" s="175">
        <v>4.999518483360161</v>
      </c>
    </row>
    <row r="30" spans="1:9" ht="19.5" customHeight="1" thickBot="1">
      <c r="A30" s="183" t="s">
        <v>1019</v>
      </c>
      <c r="B30" s="46">
        <v>30596</v>
      </c>
      <c r="C30" s="68">
        <v>5980</v>
      </c>
      <c r="D30" s="46">
        <v>3781</v>
      </c>
      <c r="E30" s="68">
        <v>5755</v>
      </c>
      <c r="F30" s="46">
        <v>3216</v>
      </c>
      <c r="G30" s="68">
        <v>0</v>
      </c>
      <c r="H30" s="46">
        <v>49328</v>
      </c>
      <c r="I30" s="175">
        <v>-0.5984886649874056</v>
      </c>
    </row>
    <row r="31" spans="1:9" ht="19.5" customHeight="1" thickBot="1">
      <c r="A31" s="183" t="s">
        <v>1020</v>
      </c>
      <c r="B31" s="46">
        <v>21577</v>
      </c>
      <c r="C31" s="68">
        <v>6022</v>
      </c>
      <c r="D31" s="46">
        <v>2633</v>
      </c>
      <c r="E31" s="68">
        <v>3145</v>
      </c>
      <c r="F31" s="46">
        <v>1256</v>
      </c>
      <c r="G31" s="68">
        <v>0</v>
      </c>
      <c r="H31" s="46">
        <v>34633</v>
      </c>
      <c r="I31" s="175">
        <v>-2.2467470151570748</v>
      </c>
    </row>
    <row r="32" spans="1:9" ht="19.5" customHeight="1" thickBot="1">
      <c r="A32" s="183" t="s">
        <v>1021</v>
      </c>
      <c r="B32" s="46">
        <v>66973</v>
      </c>
      <c r="C32" s="68">
        <v>20630</v>
      </c>
      <c r="D32" s="46">
        <v>9171</v>
      </c>
      <c r="E32" s="68">
        <v>7424</v>
      </c>
      <c r="F32" s="46">
        <v>2850</v>
      </c>
      <c r="G32" s="68">
        <v>0</v>
      </c>
      <c r="H32" s="46">
        <v>107048</v>
      </c>
      <c r="I32" s="175">
        <v>1.2839314605784788</v>
      </c>
    </row>
    <row r="33" spans="1:10" ht="19.5" customHeight="1" thickBot="1">
      <c r="A33" s="183" t="s">
        <v>1022</v>
      </c>
      <c r="B33" s="46">
        <v>8859</v>
      </c>
      <c r="C33" s="68">
        <v>2309</v>
      </c>
      <c r="D33" s="46">
        <v>796</v>
      </c>
      <c r="E33" s="68">
        <v>1149</v>
      </c>
      <c r="F33" s="46">
        <v>1054</v>
      </c>
      <c r="G33" s="68">
        <v>0</v>
      </c>
      <c r="H33" s="46">
        <v>14167</v>
      </c>
      <c r="I33" s="175">
        <v>-1.2339654210819855</v>
      </c>
      <c r="J33" s="27"/>
    </row>
    <row r="34" spans="1:9" ht="30" customHeight="1" thickBot="1">
      <c r="A34" s="76" t="s">
        <v>107</v>
      </c>
      <c r="B34" s="110">
        <v>729157</v>
      </c>
      <c r="C34" s="76">
        <v>198762</v>
      </c>
      <c r="D34" s="110">
        <v>99645</v>
      </c>
      <c r="E34" s="76">
        <v>128448</v>
      </c>
      <c r="F34" s="110">
        <v>78861</v>
      </c>
      <c r="G34" s="76">
        <v>7822</v>
      </c>
      <c r="H34" s="110">
        <v>1242695</v>
      </c>
      <c r="I34" s="176">
        <v>1.024721768325895</v>
      </c>
    </row>
    <row r="35" spans="1:9" ht="19.5" customHeight="1">
      <c r="A35" s="28" t="s">
        <v>987</v>
      </c>
      <c r="B35" s="29"/>
      <c r="C35" s="29"/>
      <c r="D35" s="29"/>
      <c r="E35" s="29"/>
      <c r="F35" s="29"/>
      <c r="G35" s="29"/>
      <c r="H35" s="29"/>
      <c r="I35" s="29"/>
    </row>
    <row r="36" spans="1:9" ht="11.25" customHeight="1">
      <c r="A36" s="31" t="s">
        <v>238</v>
      </c>
      <c r="B36" s="32"/>
      <c r="C36" s="32"/>
      <c r="D36" s="32"/>
      <c r="E36" s="32"/>
      <c r="F36" s="32"/>
      <c r="G36" s="32"/>
      <c r="H36" s="32"/>
      <c r="I36" s="32"/>
    </row>
    <row r="37" ht="12.75">
      <c r="A37" s="7" t="s">
        <v>239</v>
      </c>
    </row>
  </sheetData>
  <printOptions/>
  <pageMargins left="0.7874015748031497" right="0.7874015748031497" top="1.46" bottom="0.49" header="0.95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1.125" style="7" customWidth="1"/>
    <col min="2" max="9" width="11.875" style="7" customWidth="1"/>
    <col min="10" max="16384" width="11.375" style="7" customWidth="1"/>
  </cols>
  <sheetData>
    <row r="1" s="1" customFormat="1" ht="13.5" customHeight="1">
      <c r="A1" s="1" t="s">
        <v>243</v>
      </c>
    </row>
    <row r="2" s="1" customFormat="1" ht="27.75" customHeight="1">
      <c r="A2" s="2" t="s">
        <v>257</v>
      </c>
    </row>
    <row r="3" spans="1:9" ht="24" customHeight="1">
      <c r="A3" s="35" t="s">
        <v>992</v>
      </c>
      <c r="B3" s="169" t="s">
        <v>244</v>
      </c>
      <c r="C3" s="36"/>
      <c r="D3" s="6"/>
      <c r="E3" s="35"/>
      <c r="F3" s="169"/>
      <c r="G3" s="36"/>
      <c r="H3" s="169"/>
      <c r="I3" s="36" t="s">
        <v>225</v>
      </c>
    </row>
    <row r="4" spans="1:9" ht="15" customHeight="1">
      <c r="A4" s="37"/>
      <c r="B4" s="12" t="s">
        <v>245</v>
      </c>
      <c r="C4" s="39" t="s">
        <v>246</v>
      </c>
      <c r="D4" s="11" t="s">
        <v>247</v>
      </c>
      <c r="E4" s="39" t="s">
        <v>248</v>
      </c>
      <c r="F4" s="11" t="s">
        <v>249</v>
      </c>
      <c r="G4" s="39" t="s">
        <v>971</v>
      </c>
      <c r="H4" s="11" t="s">
        <v>250</v>
      </c>
      <c r="I4" s="38" t="s">
        <v>964</v>
      </c>
    </row>
    <row r="5" spans="1:9" ht="15" customHeight="1">
      <c r="A5" s="37"/>
      <c r="B5" s="12" t="s">
        <v>251</v>
      </c>
      <c r="C5" s="38" t="s">
        <v>252</v>
      </c>
      <c r="D5" s="12" t="s">
        <v>253</v>
      </c>
      <c r="E5" s="38" t="s">
        <v>254</v>
      </c>
      <c r="F5" s="11" t="s">
        <v>255</v>
      </c>
      <c r="G5" s="39" t="s">
        <v>255</v>
      </c>
      <c r="H5" s="11" t="s">
        <v>256</v>
      </c>
      <c r="I5" s="38"/>
    </row>
    <row r="6" spans="1:9" ht="15" customHeight="1">
      <c r="A6" s="37"/>
      <c r="B6" s="12"/>
      <c r="C6" s="38"/>
      <c r="D6" s="12"/>
      <c r="E6" s="38"/>
      <c r="F6" s="11"/>
      <c r="G6" s="39"/>
      <c r="H6" s="11" t="s">
        <v>237</v>
      </c>
      <c r="I6" s="38"/>
    </row>
    <row r="7" spans="1:9" ht="15.75" customHeight="1">
      <c r="A7" s="40"/>
      <c r="B7" s="16"/>
      <c r="C7" s="41"/>
      <c r="D7" s="16"/>
      <c r="E7" s="41"/>
      <c r="F7" s="166"/>
      <c r="G7" s="42"/>
      <c r="H7" s="166"/>
      <c r="I7" s="41"/>
    </row>
    <row r="8" spans="1:9" ht="30" customHeight="1" thickBot="1">
      <c r="A8" s="182" t="s">
        <v>997</v>
      </c>
      <c r="B8" s="21">
        <v>75512</v>
      </c>
      <c r="C8" s="65">
        <v>58607</v>
      </c>
      <c r="D8" s="21">
        <v>66349</v>
      </c>
      <c r="E8" s="65">
        <v>41083</v>
      </c>
      <c r="F8" s="21">
        <v>3527</v>
      </c>
      <c r="G8" s="65">
        <v>3624</v>
      </c>
      <c r="H8" s="21">
        <v>1300</v>
      </c>
      <c r="I8" s="65">
        <v>250002</v>
      </c>
    </row>
    <row r="9" spans="1:9" ht="19.5" customHeight="1" thickBot="1">
      <c r="A9" s="183" t="s">
        <v>998</v>
      </c>
      <c r="B9" s="46">
        <v>35255</v>
      </c>
      <c r="C9" s="68">
        <v>41348</v>
      </c>
      <c r="D9" s="46">
        <v>42023</v>
      </c>
      <c r="E9" s="68">
        <v>49030</v>
      </c>
      <c r="F9" s="46">
        <v>13387</v>
      </c>
      <c r="G9" s="68">
        <v>14630</v>
      </c>
      <c r="H9" s="46">
        <v>7</v>
      </c>
      <c r="I9" s="68">
        <v>195680</v>
      </c>
    </row>
    <row r="10" spans="1:9" ht="19.5" customHeight="1" thickBot="1">
      <c r="A10" s="183" t="s">
        <v>999</v>
      </c>
      <c r="B10" s="46">
        <v>7534</v>
      </c>
      <c r="C10" s="68">
        <v>8212</v>
      </c>
      <c r="D10" s="46">
        <v>25214</v>
      </c>
      <c r="E10" s="68">
        <v>4691</v>
      </c>
      <c r="F10" s="46">
        <v>2881</v>
      </c>
      <c r="G10" s="68">
        <v>1091</v>
      </c>
      <c r="H10" s="46">
        <v>0</v>
      </c>
      <c r="I10" s="68">
        <v>49623</v>
      </c>
    </row>
    <row r="11" spans="1:9" ht="19.5" customHeight="1" thickBot="1">
      <c r="A11" s="183" t="s">
        <v>1000</v>
      </c>
      <c r="B11" s="46">
        <v>1147</v>
      </c>
      <c r="C11" s="68">
        <v>2555</v>
      </c>
      <c r="D11" s="46">
        <v>2295</v>
      </c>
      <c r="E11" s="68">
        <v>531</v>
      </c>
      <c r="F11" s="46">
        <v>255</v>
      </c>
      <c r="G11" s="68">
        <v>56</v>
      </c>
      <c r="H11" s="46">
        <v>0</v>
      </c>
      <c r="I11" s="68">
        <v>6839</v>
      </c>
    </row>
    <row r="12" spans="1:9" ht="19.5" customHeight="1" thickBot="1">
      <c r="A12" s="183" t="s">
        <v>1001</v>
      </c>
      <c r="B12" s="46">
        <v>694</v>
      </c>
      <c r="C12" s="68">
        <v>6267</v>
      </c>
      <c r="D12" s="46">
        <v>5038</v>
      </c>
      <c r="E12" s="68">
        <v>1582</v>
      </c>
      <c r="F12" s="46">
        <v>363</v>
      </c>
      <c r="G12" s="68">
        <v>88</v>
      </c>
      <c r="H12" s="46">
        <v>3408</v>
      </c>
      <c r="I12" s="68">
        <v>17440</v>
      </c>
    </row>
    <row r="13" spans="1:9" ht="19.5" customHeight="1" thickBot="1">
      <c r="A13" s="183" t="s">
        <v>1002</v>
      </c>
      <c r="B13" s="46">
        <v>1654</v>
      </c>
      <c r="C13" s="68">
        <v>1179</v>
      </c>
      <c r="D13" s="46">
        <v>3092</v>
      </c>
      <c r="E13" s="68">
        <v>762</v>
      </c>
      <c r="F13" s="46">
        <v>193</v>
      </c>
      <c r="G13" s="68">
        <v>26</v>
      </c>
      <c r="H13" s="46">
        <v>0</v>
      </c>
      <c r="I13" s="68">
        <v>6906</v>
      </c>
    </row>
    <row r="14" spans="1:9" ht="19.5" customHeight="1" thickBot="1">
      <c r="A14" s="183" t="s">
        <v>1003</v>
      </c>
      <c r="B14" s="46">
        <v>1775</v>
      </c>
      <c r="C14" s="68">
        <v>2499</v>
      </c>
      <c r="D14" s="46">
        <v>1428</v>
      </c>
      <c r="E14" s="68">
        <v>225</v>
      </c>
      <c r="F14" s="46">
        <v>42</v>
      </c>
      <c r="G14" s="68">
        <v>12</v>
      </c>
      <c r="H14" s="46">
        <v>0</v>
      </c>
      <c r="I14" s="68">
        <v>5981</v>
      </c>
    </row>
    <row r="15" spans="1:9" ht="19.5" customHeight="1" thickBot="1">
      <c r="A15" s="183" t="s">
        <v>1004</v>
      </c>
      <c r="B15" s="46">
        <v>1520</v>
      </c>
      <c r="C15" s="68">
        <v>1484</v>
      </c>
      <c r="D15" s="46">
        <v>2092</v>
      </c>
      <c r="E15" s="68">
        <v>453</v>
      </c>
      <c r="F15" s="46">
        <v>205</v>
      </c>
      <c r="G15" s="68">
        <v>41</v>
      </c>
      <c r="H15" s="46">
        <v>0</v>
      </c>
      <c r="I15" s="68">
        <v>5795</v>
      </c>
    </row>
    <row r="16" spans="1:9" ht="19.5" customHeight="1" thickBot="1">
      <c r="A16" s="183" t="s">
        <v>1005</v>
      </c>
      <c r="B16" s="46">
        <v>4472</v>
      </c>
      <c r="C16" s="68">
        <v>5281</v>
      </c>
      <c r="D16" s="46">
        <v>6418</v>
      </c>
      <c r="E16" s="68">
        <v>1050</v>
      </c>
      <c r="F16" s="46">
        <v>372</v>
      </c>
      <c r="G16" s="68">
        <v>79</v>
      </c>
      <c r="H16" s="46">
        <v>0</v>
      </c>
      <c r="I16" s="68">
        <v>17672</v>
      </c>
    </row>
    <row r="17" spans="1:9" ht="19.5" customHeight="1" thickBot="1">
      <c r="A17" s="183" t="s">
        <v>241</v>
      </c>
      <c r="B17" s="46">
        <v>1274</v>
      </c>
      <c r="C17" s="68">
        <v>5027</v>
      </c>
      <c r="D17" s="46">
        <v>17794</v>
      </c>
      <c r="E17" s="68">
        <v>6578</v>
      </c>
      <c r="F17" s="46">
        <v>4226</v>
      </c>
      <c r="G17" s="68">
        <v>2240</v>
      </c>
      <c r="H17" s="46">
        <v>0</v>
      </c>
      <c r="I17" s="68">
        <v>37139</v>
      </c>
    </row>
    <row r="18" spans="1:9" ht="19.5" customHeight="1" thickBot="1">
      <c r="A18" s="183" t="s">
        <v>242</v>
      </c>
      <c r="B18" s="46">
        <v>2123</v>
      </c>
      <c r="C18" s="68">
        <v>6636</v>
      </c>
      <c r="D18" s="46">
        <v>9666</v>
      </c>
      <c r="E18" s="68">
        <v>3298</v>
      </c>
      <c r="F18" s="46">
        <v>1045</v>
      </c>
      <c r="G18" s="68">
        <v>679</v>
      </c>
      <c r="H18" s="46">
        <v>0</v>
      </c>
      <c r="I18" s="68">
        <v>23447</v>
      </c>
    </row>
    <row r="19" spans="1:9" ht="19.5" customHeight="1" thickBot="1">
      <c r="A19" s="183" t="s">
        <v>1008</v>
      </c>
      <c r="B19" s="46">
        <v>3974</v>
      </c>
      <c r="C19" s="68">
        <v>4427</v>
      </c>
      <c r="D19" s="46">
        <v>7730</v>
      </c>
      <c r="E19" s="68">
        <v>10769</v>
      </c>
      <c r="F19" s="46">
        <v>2050</v>
      </c>
      <c r="G19" s="68">
        <v>3023</v>
      </c>
      <c r="H19" s="46">
        <v>0</v>
      </c>
      <c r="I19" s="68">
        <v>31973</v>
      </c>
    </row>
    <row r="20" spans="1:9" ht="19.5" customHeight="1" thickBot="1">
      <c r="A20" s="183" t="s">
        <v>1009</v>
      </c>
      <c r="B20" s="26">
        <v>10392</v>
      </c>
      <c r="C20" s="47">
        <v>10800</v>
      </c>
      <c r="D20" s="46">
        <v>17905</v>
      </c>
      <c r="E20" s="68">
        <v>2999</v>
      </c>
      <c r="F20" s="26">
        <v>453</v>
      </c>
      <c r="G20" s="47">
        <v>84</v>
      </c>
      <c r="H20" s="26">
        <v>4414</v>
      </c>
      <c r="I20" s="68">
        <v>47047</v>
      </c>
    </row>
    <row r="21" spans="1:9" ht="19.5" customHeight="1" thickBot="1">
      <c r="A21" s="183" t="s">
        <v>1010</v>
      </c>
      <c r="B21" s="46">
        <v>2554</v>
      </c>
      <c r="C21" s="68">
        <v>4242</v>
      </c>
      <c r="D21" s="46">
        <v>3726</v>
      </c>
      <c r="E21" s="68">
        <v>1205</v>
      </c>
      <c r="F21" s="46">
        <v>456</v>
      </c>
      <c r="G21" s="68">
        <v>103</v>
      </c>
      <c r="H21" s="46">
        <v>0</v>
      </c>
      <c r="I21" s="68">
        <v>12286</v>
      </c>
    </row>
    <row r="22" spans="1:9" ht="19.5" customHeight="1" thickBot="1">
      <c r="A22" s="183" t="s">
        <v>1011</v>
      </c>
      <c r="B22" s="46">
        <v>969</v>
      </c>
      <c r="C22" s="68">
        <v>1089</v>
      </c>
      <c r="D22" s="46">
        <v>2833</v>
      </c>
      <c r="E22" s="68">
        <v>1188</v>
      </c>
      <c r="F22" s="46">
        <v>584</v>
      </c>
      <c r="G22" s="68">
        <v>373</v>
      </c>
      <c r="H22" s="46">
        <v>0</v>
      </c>
      <c r="I22" s="68">
        <v>7036</v>
      </c>
    </row>
    <row r="23" spans="1:9" ht="19.5" customHeight="1" thickBot="1">
      <c r="A23" s="183" t="s">
        <v>1012</v>
      </c>
      <c r="B23" s="46">
        <v>1132</v>
      </c>
      <c r="C23" s="68">
        <v>732</v>
      </c>
      <c r="D23" s="46">
        <v>838</v>
      </c>
      <c r="E23" s="68">
        <v>246</v>
      </c>
      <c r="F23" s="46">
        <v>117</v>
      </c>
      <c r="G23" s="68">
        <v>83</v>
      </c>
      <c r="H23" s="46">
        <v>0</v>
      </c>
      <c r="I23" s="68">
        <v>3148</v>
      </c>
    </row>
    <row r="24" spans="1:9" ht="19.5" customHeight="1" thickBot="1">
      <c r="A24" s="183" t="s">
        <v>1013</v>
      </c>
      <c r="B24" s="46">
        <v>12591</v>
      </c>
      <c r="C24" s="68">
        <v>11759</v>
      </c>
      <c r="D24" s="46">
        <v>28462</v>
      </c>
      <c r="E24" s="68">
        <v>5094</v>
      </c>
      <c r="F24" s="46">
        <v>3391</v>
      </c>
      <c r="G24" s="68">
        <v>645</v>
      </c>
      <c r="H24" s="46">
        <v>0</v>
      </c>
      <c r="I24" s="68">
        <v>61942</v>
      </c>
    </row>
    <row r="25" spans="1:9" ht="19.5" customHeight="1" thickBot="1">
      <c r="A25" s="183" t="s">
        <v>1014</v>
      </c>
      <c r="B25" s="46">
        <v>9139</v>
      </c>
      <c r="C25" s="68">
        <v>7389</v>
      </c>
      <c r="D25" s="46">
        <v>9808</v>
      </c>
      <c r="E25" s="68">
        <v>2571</v>
      </c>
      <c r="F25" s="46">
        <v>613</v>
      </c>
      <c r="G25" s="68">
        <v>111</v>
      </c>
      <c r="H25" s="46">
        <v>0</v>
      </c>
      <c r="I25" s="68">
        <v>29631</v>
      </c>
    </row>
    <row r="26" spans="1:9" ht="19.5" customHeight="1" thickBot="1">
      <c r="A26" s="183" t="s">
        <v>1015</v>
      </c>
      <c r="B26" s="46">
        <v>4085</v>
      </c>
      <c r="C26" s="68">
        <v>6577</v>
      </c>
      <c r="D26" s="46">
        <v>18044</v>
      </c>
      <c r="E26" s="68">
        <v>5955</v>
      </c>
      <c r="F26" s="46">
        <v>3265</v>
      </c>
      <c r="G26" s="68">
        <v>1421</v>
      </c>
      <c r="H26" s="46">
        <v>0</v>
      </c>
      <c r="I26" s="68">
        <v>39347</v>
      </c>
    </row>
    <row r="27" spans="1:9" ht="19.5" customHeight="1" thickBot="1">
      <c r="A27" s="183" t="s">
        <v>1016</v>
      </c>
      <c r="B27" s="46">
        <v>9273</v>
      </c>
      <c r="C27" s="68">
        <v>33634</v>
      </c>
      <c r="D27" s="46">
        <v>11569</v>
      </c>
      <c r="E27" s="68">
        <v>4313</v>
      </c>
      <c r="F27" s="46">
        <v>556</v>
      </c>
      <c r="G27" s="68">
        <v>107</v>
      </c>
      <c r="H27" s="46">
        <v>0</v>
      </c>
      <c r="I27" s="68">
        <v>59452</v>
      </c>
    </row>
    <row r="28" spans="1:9" ht="19.5" customHeight="1" thickBot="1">
      <c r="A28" s="183" t="s">
        <v>1017</v>
      </c>
      <c r="B28" s="46">
        <v>3979</v>
      </c>
      <c r="C28" s="68">
        <v>5239</v>
      </c>
      <c r="D28" s="46">
        <v>20953</v>
      </c>
      <c r="E28" s="68">
        <v>14324</v>
      </c>
      <c r="F28" s="46">
        <v>4076</v>
      </c>
      <c r="G28" s="68">
        <v>4241</v>
      </c>
      <c r="H28" s="46">
        <v>0</v>
      </c>
      <c r="I28" s="68">
        <v>52812</v>
      </c>
    </row>
    <row r="29" spans="1:9" ht="19.5" customHeight="1" thickBot="1">
      <c r="A29" s="183" t="s">
        <v>1018</v>
      </c>
      <c r="B29" s="46">
        <v>862</v>
      </c>
      <c r="C29" s="68">
        <v>4387</v>
      </c>
      <c r="D29" s="46">
        <v>9014</v>
      </c>
      <c r="E29" s="68">
        <v>34957</v>
      </c>
      <c r="F29" s="46">
        <v>9774</v>
      </c>
      <c r="G29" s="68">
        <v>17327</v>
      </c>
      <c r="H29" s="46">
        <v>0</v>
      </c>
      <c r="I29" s="68">
        <v>76321</v>
      </c>
    </row>
    <row r="30" spans="1:9" ht="19.5" customHeight="1" thickBot="1">
      <c r="A30" s="183" t="s">
        <v>1019</v>
      </c>
      <c r="B30" s="46">
        <v>1195</v>
      </c>
      <c r="C30" s="68">
        <v>9481</v>
      </c>
      <c r="D30" s="46">
        <v>25319</v>
      </c>
      <c r="E30" s="68">
        <v>5143</v>
      </c>
      <c r="F30" s="46">
        <v>4681</v>
      </c>
      <c r="G30" s="68">
        <v>3509</v>
      </c>
      <c r="H30" s="46">
        <v>0</v>
      </c>
      <c r="I30" s="68">
        <v>49328</v>
      </c>
    </row>
    <row r="31" spans="1:9" ht="19.5" customHeight="1" thickBot="1">
      <c r="A31" s="183" t="s">
        <v>1020</v>
      </c>
      <c r="B31" s="46">
        <v>8321</v>
      </c>
      <c r="C31" s="68">
        <v>4950</v>
      </c>
      <c r="D31" s="46">
        <v>8022</v>
      </c>
      <c r="E31" s="68">
        <v>8590</v>
      </c>
      <c r="F31" s="46">
        <v>1826</v>
      </c>
      <c r="G31" s="68">
        <v>2924</v>
      </c>
      <c r="H31" s="46">
        <v>0</v>
      </c>
      <c r="I31" s="68">
        <v>34633</v>
      </c>
    </row>
    <row r="32" spans="1:9" ht="19.5" customHeight="1" thickBot="1">
      <c r="A32" s="183" t="s">
        <v>1021</v>
      </c>
      <c r="B32" s="46">
        <v>10204</v>
      </c>
      <c r="C32" s="68">
        <v>43402</v>
      </c>
      <c r="D32" s="46">
        <v>16989</v>
      </c>
      <c r="E32" s="68">
        <v>14577</v>
      </c>
      <c r="F32" s="46">
        <v>15877</v>
      </c>
      <c r="G32" s="68">
        <v>5577</v>
      </c>
      <c r="H32" s="46">
        <v>422</v>
      </c>
      <c r="I32" s="68">
        <v>107048</v>
      </c>
    </row>
    <row r="33" spans="1:9" ht="19.5" customHeight="1" thickBot="1">
      <c r="A33" s="183" t="s">
        <v>1022</v>
      </c>
      <c r="B33" s="46">
        <v>2394</v>
      </c>
      <c r="C33" s="68">
        <v>2425</v>
      </c>
      <c r="D33" s="46">
        <v>4301</v>
      </c>
      <c r="E33" s="68">
        <v>3371</v>
      </c>
      <c r="F33" s="46">
        <v>669</v>
      </c>
      <c r="G33" s="68">
        <v>1007</v>
      </c>
      <c r="H33" s="46">
        <v>0</v>
      </c>
      <c r="I33" s="68">
        <v>14167</v>
      </c>
    </row>
    <row r="34" spans="1:9" ht="30" customHeight="1" thickBot="1">
      <c r="A34" s="76" t="s">
        <v>107</v>
      </c>
      <c r="B34" s="110">
        <v>214024</v>
      </c>
      <c r="C34" s="76">
        <v>289628</v>
      </c>
      <c r="D34" s="110">
        <v>366922</v>
      </c>
      <c r="E34" s="76">
        <v>224585</v>
      </c>
      <c r="F34" s="110">
        <v>74884</v>
      </c>
      <c r="G34" s="76">
        <v>63101</v>
      </c>
      <c r="H34" s="110">
        <v>9551</v>
      </c>
      <c r="I34" s="76">
        <v>1242695</v>
      </c>
    </row>
    <row r="35" spans="1:9" ht="19.5" customHeight="1">
      <c r="A35" s="28" t="s">
        <v>987</v>
      </c>
      <c r="B35" s="29"/>
      <c r="C35" s="29"/>
      <c r="D35" s="29"/>
      <c r="E35" s="29"/>
      <c r="F35" s="29"/>
      <c r="G35" s="29"/>
      <c r="H35" s="29"/>
      <c r="I35" s="29"/>
    </row>
    <row r="36" spans="1:9" ht="11.25" customHeight="1">
      <c r="A36" s="31" t="s">
        <v>238</v>
      </c>
      <c r="B36" s="32"/>
      <c r="C36" s="32"/>
      <c r="D36" s="32"/>
      <c r="E36" s="32"/>
      <c r="F36" s="32"/>
      <c r="G36" s="32"/>
      <c r="H36" s="32"/>
      <c r="I36" s="32"/>
    </row>
    <row r="37" ht="12.75">
      <c r="A37" s="186" t="s">
        <v>239</v>
      </c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1.375" style="7" customWidth="1"/>
    <col min="2" max="9" width="11.875" style="7" customWidth="1"/>
    <col min="10" max="16384" width="11.375" style="7" customWidth="1"/>
  </cols>
  <sheetData>
    <row r="1" s="1" customFormat="1" ht="13.5" customHeight="1">
      <c r="A1" s="1" t="s">
        <v>258</v>
      </c>
    </row>
    <row r="2" s="1" customFormat="1" ht="27.75" customHeight="1">
      <c r="A2" s="2" t="s">
        <v>259</v>
      </c>
    </row>
    <row r="3" spans="1:9" ht="24" customHeight="1">
      <c r="A3" s="35" t="s">
        <v>992</v>
      </c>
      <c r="B3" s="169" t="s">
        <v>260</v>
      </c>
      <c r="C3" s="36"/>
      <c r="D3" s="6"/>
      <c r="E3" s="35"/>
      <c r="F3" s="169"/>
      <c r="G3" s="36"/>
      <c r="H3" s="169"/>
      <c r="I3" s="36"/>
    </row>
    <row r="4" spans="1:9" ht="15" customHeight="1">
      <c r="A4" s="37"/>
      <c r="B4" s="189" t="s">
        <v>261</v>
      </c>
      <c r="C4" s="39"/>
      <c r="D4" s="11"/>
      <c r="E4" s="39"/>
      <c r="F4" s="190" t="s">
        <v>262</v>
      </c>
      <c r="G4" s="39"/>
      <c r="H4" s="11"/>
      <c r="I4" s="38"/>
    </row>
    <row r="5" spans="1:9" ht="15" customHeight="1">
      <c r="A5" s="37"/>
      <c r="B5" s="12" t="s">
        <v>263</v>
      </c>
      <c r="C5" s="38" t="s">
        <v>264</v>
      </c>
      <c r="D5" s="12" t="s">
        <v>265</v>
      </c>
      <c r="E5" s="38" t="s">
        <v>266</v>
      </c>
      <c r="F5" s="11" t="s">
        <v>263</v>
      </c>
      <c r="G5" s="39" t="s">
        <v>264</v>
      </c>
      <c r="H5" s="11" t="s">
        <v>265</v>
      </c>
      <c r="I5" s="38" t="s">
        <v>266</v>
      </c>
    </row>
    <row r="6" spans="1:9" ht="30.75" customHeight="1">
      <c r="A6" s="40"/>
      <c r="B6" s="16" t="s">
        <v>993</v>
      </c>
      <c r="C6" s="41"/>
      <c r="D6" s="16"/>
      <c r="E6" s="41"/>
      <c r="F6" s="166" t="s">
        <v>993</v>
      </c>
      <c r="G6" s="42"/>
      <c r="H6" s="166"/>
      <c r="I6" s="41"/>
    </row>
    <row r="7" spans="1:9" ht="30" customHeight="1">
      <c r="A7" s="191" t="s">
        <v>997</v>
      </c>
      <c r="B7" s="96">
        <v>44000</v>
      </c>
      <c r="C7" s="97">
        <v>44000</v>
      </c>
      <c r="D7" s="96">
        <v>44000</v>
      </c>
      <c r="E7" s="97">
        <v>44000</v>
      </c>
      <c r="F7" s="96">
        <v>44000</v>
      </c>
      <c r="G7" s="97">
        <v>44000</v>
      </c>
      <c r="H7" s="96">
        <v>44000</v>
      </c>
      <c r="I7" s="97">
        <v>44000</v>
      </c>
    </row>
    <row r="8" spans="1:9" ht="19.5" customHeight="1">
      <c r="A8" s="191" t="s">
        <v>998</v>
      </c>
      <c r="B8" s="96">
        <v>35100</v>
      </c>
      <c r="C8" s="97">
        <v>47200</v>
      </c>
      <c r="D8" s="96">
        <v>55700</v>
      </c>
      <c r="E8" s="97">
        <v>64200</v>
      </c>
      <c r="F8" s="96">
        <v>45500</v>
      </c>
      <c r="G8" s="97">
        <v>54000</v>
      </c>
      <c r="H8" s="96">
        <v>62500</v>
      </c>
      <c r="I8" s="97">
        <v>71000</v>
      </c>
    </row>
    <row r="9" spans="1:9" ht="19.5" customHeight="1">
      <c r="A9" s="191" t="s">
        <v>999</v>
      </c>
      <c r="B9" s="96">
        <v>23000</v>
      </c>
      <c r="C9" s="97">
        <v>29200</v>
      </c>
      <c r="D9" s="96">
        <v>35400</v>
      </c>
      <c r="E9" s="97">
        <v>41600</v>
      </c>
      <c r="F9" s="96">
        <v>46700</v>
      </c>
      <c r="G9" s="97">
        <v>52900</v>
      </c>
      <c r="H9" s="96">
        <v>59100</v>
      </c>
      <c r="I9" s="97">
        <v>65300</v>
      </c>
    </row>
    <row r="10" spans="1:9" ht="19.5" customHeight="1">
      <c r="A10" s="191" t="s">
        <v>1000</v>
      </c>
      <c r="B10" s="96">
        <v>22500</v>
      </c>
      <c r="C10" s="97">
        <v>29000</v>
      </c>
      <c r="D10" s="96">
        <v>34600</v>
      </c>
      <c r="E10" s="97">
        <v>41700</v>
      </c>
      <c r="F10" s="96">
        <v>46000</v>
      </c>
      <c r="G10" s="97">
        <v>52500</v>
      </c>
      <c r="H10" s="96">
        <v>58300</v>
      </c>
      <c r="I10" s="97">
        <v>64900</v>
      </c>
    </row>
    <row r="11" spans="1:9" ht="19.5" customHeight="1">
      <c r="A11" s="191" t="s">
        <v>1001</v>
      </c>
      <c r="B11" s="96">
        <v>29999</v>
      </c>
      <c r="C11" s="97">
        <v>41999</v>
      </c>
      <c r="D11" s="96">
        <v>49499</v>
      </c>
      <c r="E11" s="97">
        <v>52499</v>
      </c>
      <c r="F11" s="96">
        <v>40499</v>
      </c>
      <c r="G11" s="97">
        <v>50999</v>
      </c>
      <c r="H11" s="96">
        <v>58499</v>
      </c>
      <c r="I11" s="97">
        <v>61499</v>
      </c>
    </row>
    <row r="12" spans="1:9" ht="19.5" customHeight="1">
      <c r="A12" s="191" t="s">
        <v>1002</v>
      </c>
      <c r="B12" s="96">
        <v>29300</v>
      </c>
      <c r="C12" s="97">
        <v>37500</v>
      </c>
      <c r="D12" s="96">
        <v>45700</v>
      </c>
      <c r="E12" s="97">
        <v>53900</v>
      </c>
      <c r="F12" s="96">
        <v>60300</v>
      </c>
      <c r="G12" s="97">
        <v>68500</v>
      </c>
      <c r="H12" s="96">
        <v>76700</v>
      </c>
      <c r="I12" s="97">
        <v>84900</v>
      </c>
    </row>
    <row r="13" spans="1:9" ht="19.5" customHeight="1">
      <c r="A13" s="191" t="s">
        <v>1003</v>
      </c>
      <c r="B13" s="96">
        <v>29552</v>
      </c>
      <c r="C13" s="97">
        <v>37620</v>
      </c>
      <c r="D13" s="96">
        <v>45689</v>
      </c>
      <c r="E13" s="97">
        <v>53758</v>
      </c>
      <c r="F13" s="96">
        <v>59104</v>
      </c>
      <c r="G13" s="97">
        <v>68034</v>
      </c>
      <c r="H13" s="96">
        <v>76103</v>
      </c>
      <c r="I13" s="97">
        <v>84172</v>
      </c>
    </row>
    <row r="14" spans="1:9" ht="19.5" customHeight="1">
      <c r="A14" s="191" t="s">
        <v>1004</v>
      </c>
      <c r="B14" s="96">
        <v>40000</v>
      </c>
      <c r="C14" s="97">
        <v>46500</v>
      </c>
      <c r="D14" s="96">
        <v>51236</v>
      </c>
      <c r="E14" s="97">
        <v>55000</v>
      </c>
      <c r="F14" s="96">
        <v>57200</v>
      </c>
      <c r="G14" s="97">
        <v>60000</v>
      </c>
      <c r="H14" s="96">
        <v>60000</v>
      </c>
      <c r="I14" s="97">
        <v>60000</v>
      </c>
    </row>
    <row r="15" spans="1:9" ht="19.5" customHeight="1">
      <c r="A15" s="191" t="s">
        <v>1005</v>
      </c>
      <c r="B15" s="96">
        <v>38200</v>
      </c>
      <c r="C15" s="97">
        <v>53400</v>
      </c>
      <c r="D15" s="96">
        <v>68700</v>
      </c>
      <c r="E15" s="97">
        <v>83900</v>
      </c>
      <c r="F15" s="96">
        <v>77400</v>
      </c>
      <c r="G15" s="97">
        <v>92700</v>
      </c>
      <c r="H15" s="96">
        <v>107900</v>
      </c>
      <c r="I15" s="97">
        <v>123200</v>
      </c>
    </row>
    <row r="16" spans="1:9" ht="19.5" customHeight="1">
      <c r="A16" s="191" t="s">
        <v>1006</v>
      </c>
      <c r="B16" s="96">
        <v>35000</v>
      </c>
      <c r="C16" s="97">
        <v>52000</v>
      </c>
      <c r="D16" s="96">
        <v>61000</v>
      </c>
      <c r="E16" s="97">
        <v>70000</v>
      </c>
      <c r="F16" s="96">
        <v>52000</v>
      </c>
      <c r="G16" s="97">
        <v>61000</v>
      </c>
      <c r="H16" s="96">
        <v>70000</v>
      </c>
      <c r="I16" s="97">
        <v>79000</v>
      </c>
    </row>
    <row r="17" spans="1:9" ht="19.5" customHeight="1">
      <c r="A17" s="191" t="s">
        <v>1007</v>
      </c>
      <c r="B17" s="96">
        <v>22900</v>
      </c>
      <c r="C17" s="97">
        <v>33100</v>
      </c>
      <c r="D17" s="96">
        <v>44300</v>
      </c>
      <c r="E17" s="97">
        <v>55500</v>
      </c>
      <c r="F17" s="96">
        <v>39900</v>
      </c>
      <c r="G17" s="97">
        <v>49100</v>
      </c>
      <c r="H17" s="96">
        <v>59300</v>
      </c>
      <c r="I17" s="97">
        <v>68500</v>
      </c>
    </row>
    <row r="18" spans="1:9" ht="19.5" customHeight="1">
      <c r="A18" s="191" t="s">
        <v>1008</v>
      </c>
      <c r="B18" s="96">
        <v>39000</v>
      </c>
      <c r="C18" s="97">
        <v>74000</v>
      </c>
      <c r="D18" s="96">
        <v>82000</v>
      </c>
      <c r="E18" s="97">
        <v>88000</v>
      </c>
      <c r="F18" s="96">
        <v>64000</v>
      </c>
      <c r="G18" s="97">
        <v>74000</v>
      </c>
      <c r="H18" s="96">
        <v>82000</v>
      </c>
      <c r="I18" s="97">
        <v>88000</v>
      </c>
    </row>
    <row r="19" spans="1:9" ht="19.5" customHeight="1">
      <c r="A19" s="191" t="s">
        <v>1009</v>
      </c>
      <c r="B19" s="11">
        <v>40000</v>
      </c>
      <c r="C19" s="39">
        <v>50000</v>
      </c>
      <c r="D19" s="96">
        <v>65000</v>
      </c>
      <c r="E19" s="97">
        <v>80000</v>
      </c>
      <c r="F19" s="11">
        <v>80000</v>
      </c>
      <c r="G19" s="39">
        <v>105000</v>
      </c>
      <c r="H19" s="11">
        <v>105000</v>
      </c>
      <c r="I19" s="97">
        <v>120000</v>
      </c>
    </row>
    <row r="20" spans="1:9" ht="19.5" customHeight="1">
      <c r="A20" s="191" t="s">
        <v>1010</v>
      </c>
      <c r="B20" s="96">
        <v>27500</v>
      </c>
      <c r="C20" s="97">
        <v>34500</v>
      </c>
      <c r="D20" s="96">
        <v>41500</v>
      </c>
      <c r="E20" s="97">
        <v>48500</v>
      </c>
      <c r="F20" s="96">
        <v>49000</v>
      </c>
      <c r="G20" s="97">
        <v>56000</v>
      </c>
      <c r="H20" s="96">
        <v>63000</v>
      </c>
      <c r="I20" s="97">
        <v>70000</v>
      </c>
    </row>
    <row r="21" spans="1:9" ht="19.5" customHeight="1">
      <c r="A21" s="191" t="s">
        <v>1011</v>
      </c>
      <c r="B21" s="96">
        <v>27584</v>
      </c>
      <c r="C21" s="97">
        <v>34115</v>
      </c>
      <c r="D21" s="96">
        <v>40646</v>
      </c>
      <c r="E21" s="97">
        <v>47177</v>
      </c>
      <c r="F21" s="96">
        <v>48338</v>
      </c>
      <c r="G21" s="97">
        <v>54869</v>
      </c>
      <c r="H21" s="96">
        <v>61400</v>
      </c>
      <c r="I21" s="97">
        <v>67931</v>
      </c>
    </row>
    <row r="22" spans="1:9" ht="19.5" customHeight="1">
      <c r="A22" s="191" t="s">
        <v>1012</v>
      </c>
      <c r="B22" s="96">
        <v>31920</v>
      </c>
      <c r="C22" s="97">
        <v>40320</v>
      </c>
      <c r="D22" s="96">
        <v>48720</v>
      </c>
      <c r="E22" s="97">
        <v>57120</v>
      </c>
      <c r="F22" s="96">
        <v>63840</v>
      </c>
      <c r="G22" s="97">
        <v>72240</v>
      </c>
      <c r="H22" s="96">
        <v>80640</v>
      </c>
      <c r="I22" s="97">
        <v>89040</v>
      </c>
    </row>
    <row r="23" spans="1:9" ht="19.5" customHeight="1">
      <c r="A23" s="191" t="s">
        <v>1013</v>
      </c>
      <c r="B23" s="96">
        <v>22500</v>
      </c>
      <c r="C23" s="97">
        <v>33200</v>
      </c>
      <c r="D23" s="96">
        <v>46400</v>
      </c>
      <c r="E23" s="97">
        <v>59600</v>
      </c>
      <c r="F23" s="96">
        <v>45000</v>
      </c>
      <c r="G23" s="97">
        <v>53200</v>
      </c>
      <c r="H23" s="96">
        <v>66400</v>
      </c>
      <c r="I23" s="97">
        <v>79600</v>
      </c>
    </row>
    <row r="24" spans="1:9" ht="19.5" customHeight="1">
      <c r="A24" s="191" t="s">
        <v>1014</v>
      </c>
      <c r="B24" s="96">
        <v>30000</v>
      </c>
      <c r="C24" s="97">
        <v>35111</v>
      </c>
      <c r="D24" s="96">
        <v>40000</v>
      </c>
      <c r="E24" s="97">
        <v>45275</v>
      </c>
      <c r="F24" s="96">
        <v>50000</v>
      </c>
      <c r="G24" s="97">
        <v>51128</v>
      </c>
      <c r="H24" s="96">
        <v>56974</v>
      </c>
      <c r="I24" s="97">
        <v>62025</v>
      </c>
    </row>
    <row r="25" spans="1:9" ht="19.5" customHeight="1">
      <c r="A25" s="191" t="s">
        <v>1015</v>
      </c>
      <c r="B25" s="96">
        <v>19800</v>
      </c>
      <c r="C25" s="97">
        <v>27800</v>
      </c>
      <c r="D25" s="96">
        <v>35800</v>
      </c>
      <c r="E25" s="97">
        <v>43800</v>
      </c>
      <c r="F25" s="96">
        <v>40800</v>
      </c>
      <c r="G25" s="97">
        <v>48800</v>
      </c>
      <c r="H25" s="96">
        <v>56800</v>
      </c>
      <c r="I25" s="97">
        <v>64800</v>
      </c>
    </row>
    <row r="26" spans="1:9" ht="19.5" customHeight="1">
      <c r="A26" s="191" t="s">
        <v>1016</v>
      </c>
      <c r="B26" s="96">
        <v>29300</v>
      </c>
      <c r="C26" s="97">
        <v>29300</v>
      </c>
      <c r="D26" s="96">
        <v>29300</v>
      </c>
      <c r="E26" s="97">
        <v>29300</v>
      </c>
      <c r="F26" s="96">
        <v>34100</v>
      </c>
      <c r="G26" s="97">
        <v>34100</v>
      </c>
      <c r="H26" s="96">
        <v>34100</v>
      </c>
      <c r="I26" s="97">
        <v>34100</v>
      </c>
    </row>
    <row r="27" spans="1:9" ht="19.5" customHeight="1">
      <c r="A27" s="191" t="s">
        <v>1017</v>
      </c>
      <c r="B27" s="96">
        <v>22000</v>
      </c>
      <c r="C27" s="97">
        <v>34000</v>
      </c>
      <c r="D27" s="96">
        <v>34000</v>
      </c>
      <c r="E27" s="97">
        <v>34000</v>
      </c>
      <c r="F27" s="96">
        <v>34000</v>
      </c>
      <c r="G27" s="97">
        <v>34000</v>
      </c>
      <c r="H27" s="96">
        <v>34000</v>
      </c>
      <c r="I27" s="97">
        <v>34000</v>
      </c>
    </row>
    <row r="28" spans="1:9" ht="19.5" customHeight="1">
      <c r="A28" s="191" t="s">
        <v>1018</v>
      </c>
      <c r="B28" s="96">
        <v>29000</v>
      </c>
      <c r="C28" s="97">
        <v>47000</v>
      </c>
      <c r="D28" s="96">
        <v>54000</v>
      </c>
      <c r="E28" s="97">
        <v>61000</v>
      </c>
      <c r="F28" s="96">
        <v>40000</v>
      </c>
      <c r="G28" s="97">
        <v>47000</v>
      </c>
      <c r="H28" s="96">
        <v>54000</v>
      </c>
      <c r="I28" s="97">
        <v>61000</v>
      </c>
    </row>
    <row r="29" spans="1:9" ht="19.5" customHeight="1">
      <c r="A29" s="191" t="s">
        <v>1019</v>
      </c>
      <c r="B29" s="96">
        <v>29000</v>
      </c>
      <c r="C29" s="97">
        <v>49650</v>
      </c>
      <c r="D29" s="96">
        <v>60150</v>
      </c>
      <c r="E29" s="97">
        <v>70650</v>
      </c>
      <c r="F29" s="96">
        <v>43500</v>
      </c>
      <c r="G29" s="97">
        <v>54000</v>
      </c>
      <c r="H29" s="96">
        <v>64500</v>
      </c>
      <c r="I29" s="97">
        <v>75000</v>
      </c>
    </row>
    <row r="30" spans="1:9" ht="19.5" customHeight="1">
      <c r="A30" s="191" t="s">
        <v>1020</v>
      </c>
      <c r="B30" s="96">
        <v>39000</v>
      </c>
      <c r="C30" s="97">
        <v>47000</v>
      </c>
      <c r="D30" s="96">
        <v>55000</v>
      </c>
      <c r="E30" s="97">
        <v>63000</v>
      </c>
      <c r="F30" s="96">
        <v>57900</v>
      </c>
      <c r="G30" s="97">
        <v>65900</v>
      </c>
      <c r="H30" s="96">
        <v>73900</v>
      </c>
      <c r="I30" s="97">
        <v>81900</v>
      </c>
    </row>
    <row r="31" spans="1:9" ht="19.5" customHeight="1">
      <c r="A31" s="191" t="s">
        <v>1021</v>
      </c>
      <c r="B31" s="96">
        <v>35000</v>
      </c>
      <c r="C31" s="97">
        <v>56000</v>
      </c>
      <c r="D31" s="96">
        <v>62000</v>
      </c>
      <c r="E31" s="97">
        <v>68000</v>
      </c>
      <c r="F31" s="96">
        <v>50000</v>
      </c>
      <c r="G31" s="97">
        <v>56000</v>
      </c>
      <c r="H31" s="96">
        <v>62000</v>
      </c>
      <c r="I31" s="97">
        <v>68000</v>
      </c>
    </row>
    <row r="32" spans="1:9" ht="19.5" customHeight="1">
      <c r="A32" s="191" t="s">
        <v>1022</v>
      </c>
      <c r="B32" s="96">
        <v>33000</v>
      </c>
      <c r="C32" s="97">
        <v>47000</v>
      </c>
      <c r="D32" s="96">
        <v>51000</v>
      </c>
      <c r="E32" s="97">
        <v>57000</v>
      </c>
      <c r="F32" s="96">
        <v>38000</v>
      </c>
      <c r="G32" s="97">
        <v>47000</v>
      </c>
      <c r="H32" s="96">
        <v>51000</v>
      </c>
      <c r="I32" s="97">
        <v>57000</v>
      </c>
    </row>
    <row r="33" spans="1:9" ht="30" customHeight="1" thickBot="1">
      <c r="A33" s="76" t="s">
        <v>107</v>
      </c>
      <c r="B33" s="51" t="s">
        <v>1025</v>
      </c>
      <c r="C33" s="52" t="s">
        <v>1025</v>
      </c>
      <c r="D33" s="51" t="s">
        <v>1025</v>
      </c>
      <c r="E33" s="52" t="s">
        <v>1025</v>
      </c>
      <c r="F33" s="51" t="s">
        <v>1025</v>
      </c>
      <c r="G33" s="52" t="s">
        <v>1025</v>
      </c>
      <c r="H33" s="51" t="s">
        <v>1025</v>
      </c>
      <c r="I33" s="52" t="s">
        <v>1025</v>
      </c>
    </row>
    <row r="34" spans="1:9" ht="19.5" customHeight="1">
      <c r="A34" s="28" t="s">
        <v>987</v>
      </c>
      <c r="B34" s="29"/>
      <c r="C34" s="29"/>
      <c r="D34" s="29"/>
      <c r="E34" s="29"/>
      <c r="F34" s="29"/>
      <c r="G34" s="29"/>
      <c r="H34" s="29"/>
      <c r="I34" s="29"/>
    </row>
    <row r="35" spans="1:9" ht="11.25" customHeight="1">
      <c r="A35" s="31" t="s">
        <v>267</v>
      </c>
      <c r="B35" s="32"/>
      <c r="C35" s="32"/>
      <c r="D35" s="32"/>
      <c r="E35" s="32"/>
      <c r="F35" s="32"/>
      <c r="G35" s="32"/>
      <c r="H35" s="32"/>
      <c r="I35" s="32"/>
    </row>
    <row r="36" ht="12.75">
      <c r="A36" s="186" t="s">
        <v>268</v>
      </c>
    </row>
    <row r="37" ht="12.75">
      <c r="A37" s="186" t="s">
        <v>269</v>
      </c>
    </row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11.875" style="7" customWidth="1"/>
    <col min="3" max="3" width="11.75390625" style="7" customWidth="1"/>
    <col min="4" max="4" width="12.75390625" style="7" customWidth="1"/>
    <col min="5" max="5" width="11.75390625" style="7" customWidth="1"/>
    <col min="6" max="6" width="13.625" style="7" customWidth="1"/>
    <col min="7" max="7" width="11.625" style="7" customWidth="1"/>
    <col min="8" max="8" width="13.25390625" style="7" customWidth="1"/>
    <col min="9" max="9" width="11.75390625" style="7" customWidth="1"/>
    <col min="10" max="16384" width="11.375" style="7" customWidth="1"/>
  </cols>
  <sheetData>
    <row r="1" s="1" customFormat="1" ht="13.5" customHeight="1">
      <c r="A1" s="1" t="s">
        <v>270</v>
      </c>
    </row>
    <row r="2" spans="1:2" s="1" customFormat="1" ht="27.75" customHeight="1">
      <c r="A2" s="91" t="s">
        <v>271</v>
      </c>
      <c r="B2" s="91"/>
    </row>
    <row r="3" spans="1:9" ht="24" customHeight="1">
      <c r="A3" s="35" t="s">
        <v>1089</v>
      </c>
      <c r="B3" s="6" t="s">
        <v>272</v>
      </c>
      <c r="C3" s="36" t="s">
        <v>972</v>
      </c>
      <c r="D3" s="6" t="s">
        <v>273</v>
      </c>
      <c r="E3" s="36" t="s">
        <v>972</v>
      </c>
      <c r="F3" s="6" t="s">
        <v>274</v>
      </c>
      <c r="G3" s="36" t="s">
        <v>972</v>
      </c>
      <c r="H3" s="6" t="s">
        <v>275</v>
      </c>
      <c r="I3" s="36" t="s">
        <v>972</v>
      </c>
    </row>
    <row r="4" spans="1:9" ht="15" customHeight="1">
      <c r="A4" s="37"/>
      <c r="B4" s="12" t="s">
        <v>276</v>
      </c>
      <c r="C4" s="38" t="s">
        <v>973</v>
      </c>
      <c r="D4" s="12" t="s">
        <v>277</v>
      </c>
      <c r="E4" s="38" t="s">
        <v>973</v>
      </c>
      <c r="F4" s="12" t="s">
        <v>278</v>
      </c>
      <c r="G4" s="38" t="s">
        <v>973</v>
      </c>
      <c r="H4" s="12" t="s">
        <v>279</v>
      </c>
      <c r="I4" s="38" t="s">
        <v>973</v>
      </c>
    </row>
    <row r="5" spans="1:9" ht="15" customHeight="1">
      <c r="A5" s="37"/>
      <c r="B5" s="12" t="s">
        <v>96</v>
      </c>
      <c r="C5" s="38" t="s">
        <v>974</v>
      </c>
      <c r="D5" s="12" t="s">
        <v>280</v>
      </c>
      <c r="E5" s="38" t="s">
        <v>974</v>
      </c>
      <c r="F5" s="12" t="s">
        <v>281</v>
      </c>
      <c r="G5" s="38" t="s">
        <v>974</v>
      </c>
      <c r="H5" s="12" t="s">
        <v>282</v>
      </c>
      <c r="I5" s="38" t="s">
        <v>974</v>
      </c>
    </row>
    <row r="6" spans="1:9" ht="24" customHeight="1">
      <c r="A6" s="40"/>
      <c r="B6" s="16"/>
      <c r="C6" s="41" t="s">
        <v>986</v>
      </c>
      <c r="D6" s="16" t="s">
        <v>283</v>
      </c>
      <c r="E6" s="41" t="s">
        <v>986</v>
      </c>
      <c r="F6" s="16" t="s">
        <v>96</v>
      </c>
      <c r="G6" s="41" t="s">
        <v>986</v>
      </c>
      <c r="H6" s="16" t="s">
        <v>96</v>
      </c>
      <c r="I6" s="41" t="s">
        <v>986</v>
      </c>
    </row>
    <row r="7" spans="1:13" ht="30" customHeight="1" thickBot="1">
      <c r="A7" s="43">
        <v>1996</v>
      </c>
      <c r="B7" s="192">
        <v>2470.5</v>
      </c>
      <c r="C7" s="136" t="s">
        <v>1025</v>
      </c>
      <c r="D7" s="143">
        <v>26.51007435741753</v>
      </c>
      <c r="E7" s="136" t="s">
        <v>1025</v>
      </c>
      <c r="F7" s="143">
        <v>1815.568613</v>
      </c>
      <c r="G7" s="136" t="s">
        <v>1025</v>
      </c>
      <c r="H7" s="143">
        <v>1493.495935</v>
      </c>
      <c r="I7" s="136" t="s">
        <v>1025</v>
      </c>
      <c r="K7" s="27"/>
      <c r="L7" s="27"/>
      <c r="M7" s="27"/>
    </row>
    <row r="8" spans="1:9" ht="19.5" customHeight="1" thickBot="1">
      <c r="A8" s="45">
        <v>1997</v>
      </c>
      <c r="B8" s="193">
        <v>2716.004</v>
      </c>
      <c r="C8" s="113">
        <v>9.937421574580041</v>
      </c>
      <c r="D8" s="123">
        <v>23.152856917736496</v>
      </c>
      <c r="E8" s="113">
        <v>-12.663930679401064</v>
      </c>
      <c r="F8" s="123">
        <v>2087.17148</v>
      </c>
      <c r="G8" s="113">
        <v>14.959658646621474</v>
      </c>
      <c r="H8" s="123">
        <v>1994.231467</v>
      </c>
      <c r="I8" s="113">
        <v>33.5277465619617</v>
      </c>
    </row>
    <row r="9" spans="1:9" ht="19.5" customHeight="1" thickBot="1">
      <c r="A9" s="45">
        <v>1998</v>
      </c>
      <c r="B9" s="193">
        <v>2972.5</v>
      </c>
      <c r="C9" s="113">
        <v>9.443874162188278</v>
      </c>
      <c r="D9" s="123">
        <v>23.858957510513036</v>
      </c>
      <c r="E9" s="113">
        <v>3.0497341873849875</v>
      </c>
      <c r="F9" s="123">
        <v>2263.292488</v>
      </c>
      <c r="G9" s="113">
        <v>8.438262485265469</v>
      </c>
      <c r="H9" s="123">
        <v>2446.470948</v>
      </c>
      <c r="I9" s="113">
        <v>22.677381662236105</v>
      </c>
    </row>
    <row r="10" spans="1:9" ht="19.5" customHeight="1" thickBot="1">
      <c r="A10" s="45">
        <v>1999</v>
      </c>
      <c r="B10" s="193">
        <v>3270</v>
      </c>
      <c r="C10" s="113">
        <v>10.008410428931876</v>
      </c>
      <c r="D10" s="123">
        <v>24.261539724770635</v>
      </c>
      <c r="E10" s="113">
        <v>1.687342014336578</v>
      </c>
      <c r="F10" s="123">
        <v>2476.647651</v>
      </c>
      <c r="G10" s="113">
        <v>9.426760532773004</v>
      </c>
      <c r="H10" s="123">
        <v>2689.672177</v>
      </c>
      <c r="I10" s="113">
        <v>9.940899939924394</v>
      </c>
    </row>
    <row r="11" spans="1:9" ht="19.5" customHeight="1" thickBot="1">
      <c r="A11" s="45">
        <v>2000</v>
      </c>
      <c r="B11" s="193">
        <v>3319.5</v>
      </c>
      <c r="C11" s="113">
        <v>1.5137614678899083</v>
      </c>
      <c r="D11" s="123">
        <v>23.69835628859768</v>
      </c>
      <c r="E11" s="113">
        <v>-2.321301296462874</v>
      </c>
      <c r="F11" s="123">
        <v>2532.833063</v>
      </c>
      <c r="G11" s="113">
        <v>2.2686074047438174</v>
      </c>
      <c r="H11" s="123">
        <v>2545.3263491999996</v>
      </c>
      <c r="I11" s="113">
        <v>-5.366669924845651</v>
      </c>
    </row>
    <row r="12" spans="1:9" ht="19.5" customHeight="1" thickBot="1">
      <c r="A12" s="45">
        <v>2001</v>
      </c>
      <c r="B12" s="193">
        <v>3369</v>
      </c>
      <c r="C12" s="113">
        <v>1.49118843199277</v>
      </c>
      <c r="D12" s="123">
        <v>20.69973149183105</v>
      </c>
      <c r="E12" s="113">
        <v>-12.653302871513503</v>
      </c>
      <c r="F12" s="123">
        <v>2671.6260460402113</v>
      </c>
      <c r="G12" s="113">
        <v>5.479752498011801</v>
      </c>
      <c r="H12" s="123" t="s">
        <v>1025</v>
      </c>
      <c r="I12" s="47" t="s">
        <v>1025</v>
      </c>
    </row>
    <row r="13" spans="1:9" ht="19.5" customHeight="1" thickBot="1">
      <c r="A13" s="45">
        <v>2002</v>
      </c>
      <c r="B13" s="193">
        <v>3420</v>
      </c>
      <c r="C13" s="113">
        <v>1.5138023152270703</v>
      </c>
      <c r="D13" s="123" t="s">
        <v>1025</v>
      </c>
      <c r="E13" s="113" t="s">
        <v>1025</v>
      </c>
      <c r="F13" s="123" t="s">
        <v>1025</v>
      </c>
      <c r="G13" s="113" t="s">
        <v>1025</v>
      </c>
      <c r="H13" s="123" t="s">
        <v>1025</v>
      </c>
      <c r="I13" s="47" t="s">
        <v>1025</v>
      </c>
    </row>
    <row r="14" spans="1:9" ht="30" customHeight="1" thickBot="1">
      <c r="A14" s="50">
        <v>2003</v>
      </c>
      <c r="B14" s="194">
        <v>3471</v>
      </c>
      <c r="C14" s="114">
        <v>1.4912280701754386</v>
      </c>
      <c r="D14" s="125" t="s">
        <v>1025</v>
      </c>
      <c r="E14" s="114" t="s">
        <v>1025</v>
      </c>
      <c r="F14" s="125" t="s">
        <v>1025</v>
      </c>
      <c r="G14" s="114" t="s">
        <v>1025</v>
      </c>
      <c r="H14" s="125" t="s">
        <v>1025</v>
      </c>
      <c r="I14" s="52" t="s">
        <v>1025</v>
      </c>
    </row>
    <row r="15" spans="1:9" ht="19.5" customHeight="1">
      <c r="A15" s="195" t="s">
        <v>987</v>
      </c>
      <c r="B15" s="28"/>
      <c r="C15" s="28"/>
      <c r="D15" s="28"/>
      <c r="E15" s="28"/>
      <c r="F15" s="28"/>
      <c r="G15" s="28"/>
      <c r="H15" s="28"/>
      <c r="I15" s="28"/>
    </row>
    <row r="16" spans="1:9" ht="11.25" customHeight="1">
      <c r="A16" s="196" t="s">
        <v>317</v>
      </c>
      <c r="B16" s="31"/>
      <c r="C16" s="31"/>
      <c r="D16" s="31"/>
      <c r="E16" s="31"/>
      <c r="F16" s="31"/>
      <c r="G16" s="31"/>
      <c r="H16" s="31"/>
      <c r="I16" s="31"/>
    </row>
    <row r="17" ht="12" customHeight="1">
      <c r="A17" s="186" t="s">
        <v>318</v>
      </c>
    </row>
    <row r="18" ht="12" customHeight="1">
      <c r="A18" s="186" t="s">
        <v>319</v>
      </c>
    </row>
    <row r="19" spans="1:2" ht="12.75">
      <c r="A19" s="186" t="s">
        <v>320</v>
      </c>
      <c r="B19" s="186"/>
    </row>
    <row r="20" ht="12.75">
      <c r="A20" s="186" t="s">
        <v>321</v>
      </c>
    </row>
    <row r="21" ht="12.75">
      <c r="A21" s="186" t="s">
        <v>322</v>
      </c>
    </row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9.875" style="7" customWidth="1"/>
    <col min="2" max="4" width="11.00390625" style="7" customWidth="1"/>
    <col min="5" max="6" width="13.75390625" style="7" customWidth="1"/>
    <col min="7" max="7" width="11.00390625" style="7" customWidth="1"/>
    <col min="8" max="8" width="13.75390625" style="7" customWidth="1"/>
    <col min="9" max="9" width="11.125" style="7" customWidth="1"/>
    <col min="10" max="16384" width="11.375" style="7" customWidth="1"/>
  </cols>
  <sheetData>
    <row r="1" s="1" customFormat="1" ht="13.5" customHeight="1">
      <c r="A1" s="1" t="s">
        <v>323</v>
      </c>
    </row>
    <row r="2" s="1" customFormat="1" ht="27.75" customHeight="1">
      <c r="A2" s="2" t="s">
        <v>342</v>
      </c>
    </row>
    <row r="3" spans="1:9" ht="24" customHeight="1">
      <c r="A3" s="35" t="s">
        <v>992</v>
      </c>
      <c r="B3" s="6" t="s">
        <v>324</v>
      </c>
      <c r="C3" s="36" t="s">
        <v>325</v>
      </c>
      <c r="D3" s="6" t="s">
        <v>326</v>
      </c>
      <c r="E3" s="35" t="s">
        <v>327</v>
      </c>
      <c r="F3" s="169"/>
      <c r="G3" s="36"/>
      <c r="H3" s="6"/>
      <c r="I3" s="36"/>
    </row>
    <row r="4" spans="1:9" ht="15" customHeight="1">
      <c r="A4" s="37"/>
      <c r="B4" s="12" t="s">
        <v>328</v>
      </c>
      <c r="C4" s="39" t="s">
        <v>329</v>
      </c>
      <c r="D4" s="11" t="s">
        <v>330</v>
      </c>
      <c r="E4" s="39" t="s">
        <v>331</v>
      </c>
      <c r="F4" s="11" t="s">
        <v>332</v>
      </c>
      <c r="G4" s="39" t="s">
        <v>332</v>
      </c>
      <c r="H4" s="11" t="s">
        <v>964</v>
      </c>
      <c r="I4" s="38" t="s">
        <v>972</v>
      </c>
    </row>
    <row r="5" spans="1:9" ht="15" customHeight="1">
      <c r="A5" s="37"/>
      <c r="B5" s="12" t="s">
        <v>333</v>
      </c>
      <c r="C5" s="38" t="s">
        <v>334</v>
      </c>
      <c r="D5" s="12">
        <v>1999</v>
      </c>
      <c r="E5" s="38" t="s">
        <v>335</v>
      </c>
      <c r="F5" s="11" t="s">
        <v>335</v>
      </c>
      <c r="G5" s="39" t="s">
        <v>335</v>
      </c>
      <c r="H5" s="11" t="s">
        <v>336</v>
      </c>
      <c r="I5" s="38" t="s">
        <v>235</v>
      </c>
    </row>
    <row r="6" spans="1:9" ht="15" customHeight="1">
      <c r="A6" s="37"/>
      <c r="B6" s="12">
        <v>1997</v>
      </c>
      <c r="C6" s="38" t="s">
        <v>337</v>
      </c>
      <c r="D6" s="12"/>
      <c r="E6" s="38" t="s">
        <v>1128</v>
      </c>
      <c r="F6" s="11" t="s">
        <v>1128</v>
      </c>
      <c r="G6" s="39" t="s">
        <v>338</v>
      </c>
      <c r="H6" s="11" t="s">
        <v>1128</v>
      </c>
      <c r="I6" s="38" t="s">
        <v>974</v>
      </c>
    </row>
    <row r="7" spans="1:9" ht="15" customHeight="1">
      <c r="A7" s="37"/>
      <c r="B7" s="12"/>
      <c r="C7" s="38"/>
      <c r="D7" s="12"/>
      <c r="E7" s="38"/>
      <c r="F7" s="11"/>
      <c r="G7" s="39" t="s">
        <v>331</v>
      </c>
      <c r="H7" s="11"/>
      <c r="I7" s="38" t="s">
        <v>986</v>
      </c>
    </row>
    <row r="8" spans="1:9" ht="15.75" customHeight="1">
      <c r="A8" s="40"/>
      <c r="B8" s="16"/>
      <c r="C8" s="41"/>
      <c r="D8" s="16"/>
      <c r="E8" s="41"/>
      <c r="F8" s="166"/>
      <c r="G8" s="42" t="s">
        <v>335</v>
      </c>
      <c r="H8" s="166"/>
      <c r="I8" s="41"/>
    </row>
    <row r="9" spans="1:10" ht="30" customHeight="1" thickBot="1">
      <c r="A9" s="182" t="s">
        <v>997</v>
      </c>
      <c r="B9" s="21">
        <v>1197500</v>
      </c>
      <c r="C9" s="65">
        <v>157</v>
      </c>
      <c r="D9" s="21">
        <v>108</v>
      </c>
      <c r="E9" s="65">
        <v>286258483</v>
      </c>
      <c r="F9" s="21">
        <v>280821490</v>
      </c>
      <c r="G9" s="82">
        <v>98.10067008564424</v>
      </c>
      <c r="H9" s="21">
        <v>567079973</v>
      </c>
      <c r="I9" s="82">
        <v>1.8755007880476726</v>
      </c>
      <c r="J9" s="22"/>
    </row>
    <row r="10" spans="1:10" ht="19.5" customHeight="1" thickBot="1">
      <c r="A10" s="183" t="s">
        <v>998</v>
      </c>
      <c r="B10" s="46">
        <v>947600</v>
      </c>
      <c r="C10" s="68">
        <v>66</v>
      </c>
      <c r="D10" s="46">
        <v>110</v>
      </c>
      <c r="E10" s="68">
        <v>347560251</v>
      </c>
      <c r="F10" s="46">
        <v>102828807</v>
      </c>
      <c r="G10" s="84">
        <v>29.58589387139095</v>
      </c>
      <c r="H10" s="46">
        <v>450389058</v>
      </c>
      <c r="I10" s="84">
        <v>2.191959144368414</v>
      </c>
      <c r="J10" s="22"/>
    </row>
    <row r="11" spans="1:10" ht="19.5" customHeight="1" thickBot="1">
      <c r="A11" s="183" t="s">
        <v>999</v>
      </c>
      <c r="B11" s="46">
        <v>341300</v>
      </c>
      <c r="C11" s="68">
        <v>72</v>
      </c>
      <c r="D11" s="46">
        <v>77</v>
      </c>
      <c r="E11" s="68">
        <v>111516513</v>
      </c>
      <c r="F11" s="46">
        <v>40895589</v>
      </c>
      <c r="G11" s="84">
        <v>36.67222718845235</v>
      </c>
      <c r="H11" s="46">
        <v>152412102</v>
      </c>
      <c r="I11" s="84">
        <v>1.123687559065826</v>
      </c>
      <c r="J11" s="22"/>
    </row>
    <row r="12" spans="1:10" ht="19.5" customHeight="1" thickBot="1">
      <c r="A12" s="183" t="s">
        <v>1000</v>
      </c>
      <c r="B12" s="46">
        <v>34900</v>
      </c>
      <c r="C12" s="68">
        <v>67</v>
      </c>
      <c r="D12" s="46">
        <v>70</v>
      </c>
      <c r="E12" s="68">
        <v>11518140</v>
      </c>
      <c r="F12" s="46">
        <v>3854227</v>
      </c>
      <c r="G12" s="84">
        <v>33.4622343538106</v>
      </c>
      <c r="H12" s="46">
        <v>15372367</v>
      </c>
      <c r="I12" s="84">
        <v>0.5131659165193093</v>
      </c>
      <c r="J12" s="22"/>
    </row>
    <row r="13" spans="1:10" ht="19.5" customHeight="1" thickBot="1">
      <c r="A13" s="183" t="s">
        <v>1001</v>
      </c>
      <c r="B13" s="46">
        <v>123800</v>
      </c>
      <c r="C13" s="68">
        <v>96</v>
      </c>
      <c r="D13" s="46">
        <v>73</v>
      </c>
      <c r="E13" s="68">
        <v>35026575</v>
      </c>
      <c r="F13" s="46">
        <v>19826839</v>
      </c>
      <c r="G13" s="84">
        <v>56.60513196051855</v>
      </c>
      <c r="H13" s="46">
        <v>54853414</v>
      </c>
      <c r="I13" s="84">
        <v>1.5929637221789659</v>
      </c>
      <c r="J13" s="22"/>
    </row>
    <row r="14" spans="1:10" ht="19.5" customHeight="1" thickBot="1">
      <c r="A14" s="183" t="s">
        <v>1002</v>
      </c>
      <c r="B14" s="46">
        <v>31600</v>
      </c>
      <c r="C14" s="68">
        <v>40</v>
      </c>
      <c r="D14" s="46">
        <v>69</v>
      </c>
      <c r="E14" s="68">
        <v>12217571</v>
      </c>
      <c r="F14" s="46">
        <v>1673736</v>
      </c>
      <c r="G14" s="84">
        <v>13.699417011777545</v>
      </c>
      <c r="H14" s="46">
        <v>13891307</v>
      </c>
      <c r="I14" s="84">
        <v>1.442013343225859</v>
      </c>
      <c r="J14" s="22"/>
    </row>
    <row r="15" spans="1:10" ht="19.5" customHeight="1" thickBot="1">
      <c r="A15" s="183" t="s">
        <v>1003</v>
      </c>
      <c r="B15" s="46">
        <v>36100</v>
      </c>
      <c r="C15" s="68">
        <v>124</v>
      </c>
      <c r="D15" s="46">
        <v>66</v>
      </c>
      <c r="E15" s="68">
        <v>8604024</v>
      </c>
      <c r="F15" s="46">
        <v>7171186</v>
      </c>
      <c r="G15" s="84">
        <v>83.34688513188712</v>
      </c>
      <c r="H15" s="46">
        <v>15775210</v>
      </c>
      <c r="I15" s="84">
        <v>1.6410346745626254</v>
      </c>
      <c r="J15" s="22"/>
    </row>
    <row r="16" spans="1:10" ht="19.5" customHeight="1" thickBot="1">
      <c r="A16" s="183" t="s">
        <v>1004</v>
      </c>
      <c r="B16" s="46">
        <v>38500</v>
      </c>
      <c r="C16" s="68">
        <v>78</v>
      </c>
      <c r="D16" s="46">
        <v>72</v>
      </c>
      <c r="E16" s="68">
        <v>11996303</v>
      </c>
      <c r="F16" s="46">
        <v>5028792</v>
      </c>
      <c r="G16" s="84">
        <v>41.91951470382167</v>
      </c>
      <c r="H16" s="46">
        <v>17025095</v>
      </c>
      <c r="I16" s="84">
        <v>-0.09775988447199248</v>
      </c>
      <c r="J16" s="22"/>
    </row>
    <row r="17" spans="1:10" ht="19.5" customHeight="1" thickBot="1">
      <c r="A17" s="183" t="s">
        <v>1005</v>
      </c>
      <c r="B17" s="46">
        <v>94500</v>
      </c>
      <c r="C17" s="68">
        <v>218</v>
      </c>
      <c r="D17" s="46">
        <v>70</v>
      </c>
      <c r="E17" s="68">
        <v>15080866</v>
      </c>
      <c r="F17" s="46">
        <v>26543452</v>
      </c>
      <c r="G17" s="84">
        <v>176.00747861561797</v>
      </c>
      <c r="H17" s="46">
        <v>41624318</v>
      </c>
      <c r="I17" s="84">
        <v>2.00678135038949</v>
      </c>
      <c r="J17" s="22"/>
    </row>
    <row r="18" spans="1:10" ht="19.5" customHeight="1" thickBot="1">
      <c r="A18" s="183" t="s">
        <v>1006</v>
      </c>
      <c r="B18" s="46">
        <v>231000</v>
      </c>
      <c r="C18" s="68">
        <v>52</v>
      </c>
      <c r="D18" s="46">
        <v>92</v>
      </c>
      <c r="E18" s="68">
        <v>87693984</v>
      </c>
      <c r="F18" s="46">
        <v>18478931</v>
      </c>
      <c r="G18" s="84">
        <v>21.072062366330627</v>
      </c>
      <c r="H18" s="46">
        <v>106172915</v>
      </c>
      <c r="I18" s="84">
        <v>1.7958053110927477</v>
      </c>
      <c r="J18" s="22"/>
    </row>
    <row r="19" spans="1:10" ht="19.5" customHeight="1" thickBot="1">
      <c r="A19" s="183" t="s">
        <v>1007</v>
      </c>
      <c r="B19" s="46">
        <v>239300</v>
      </c>
      <c r="C19" s="68">
        <v>87</v>
      </c>
      <c r="D19" s="46">
        <v>92</v>
      </c>
      <c r="E19" s="68">
        <v>75074132</v>
      </c>
      <c r="F19" s="46">
        <v>34913654</v>
      </c>
      <c r="G19" s="84">
        <v>46.505571319825584</v>
      </c>
      <c r="H19" s="46">
        <v>109987786</v>
      </c>
      <c r="I19" s="84">
        <v>1.3129339133363012</v>
      </c>
      <c r="J19" s="22"/>
    </row>
    <row r="20" spans="1:10" ht="19.5" customHeight="1" thickBot="1">
      <c r="A20" s="183" t="s">
        <v>1008</v>
      </c>
      <c r="B20" s="46">
        <v>196800</v>
      </c>
      <c r="C20" s="68">
        <v>158</v>
      </c>
      <c r="D20" s="46">
        <v>124</v>
      </c>
      <c r="E20" s="68">
        <v>49598885</v>
      </c>
      <c r="F20" s="46">
        <v>46337852</v>
      </c>
      <c r="G20" s="84">
        <v>93.42518889285515</v>
      </c>
      <c r="H20" s="46">
        <v>95936737</v>
      </c>
      <c r="I20" s="84">
        <v>1.28400796963547</v>
      </c>
      <c r="J20" s="22"/>
    </row>
    <row r="21" spans="1:10" ht="19.5" customHeight="1" thickBot="1">
      <c r="A21" s="183" t="s">
        <v>1009</v>
      </c>
      <c r="B21" s="26">
        <v>252600</v>
      </c>
      <c r="C21" s="47">
        <v>120</v>
      </c>
      <c r="D21" s="46">
        <v>97</v>
      </c>
      <c r="E21" s="68">
        <v>68285482</v>
      </c>
      <c r="F21" s="26">
        <v>48914905</v>
      </c>
      <c r="G21" s="49">
        <v>71.63294973886251</v>
      </c>
      <c r="H21" s="26">
        <v>117200387</v>
      </c>
      <c r="I21" s="84">
        <v>1.2727602216151752</v>
      </c>
      <c r="J21" s="22"/>
    </row>
    <row r="22" spans="1:10" ht="19.5" customHeight="1" thickBot="1">
      <c r="A22" s="183" t="s">
        <v>1010</v>
      </c>
      <c r="B22" s="46">
        <v>73300</v>
      </c>
      <c r="C22" s="68">
        <v>106</v>
      </c>
      <c r="D22" s="46">
        <v>89</v>
      </c>
      <c r="E22" s="68">
        <v>20681151</v>
      </c>
      <c r="F22" s="46">
        <v>12817762</v>
      </c>
      <c r="G22" s="84">
        <v>61.977991457051886</v>
      </c>
      <c r="H22" s="46">
        <v>33498913</v>
      </c>
      <c r="I22" s="84">
        <v>1.3720869709945378</v>
      </c>
      <c r="J22" s="22"/>
    </row>
    <row r="23" spans="1:10" ht="19.5" customHeight="1" thickBot="1">
      <c r="A23" s="183" t="s">
        <v>1011</v>
      </c>
      <c r="B23" s="46">
        <v>53700</v>
      </c>
      <c r="C23" s="68">
        <v>59</v>
      </c>
      <c r="D23" s="46">
        <v>67</v>
      </c>
      <c r="E23" s="68">
        <v>18430686</v>
      </c>
      <c r="F23" s="46">
        <v>5082238</v>
      </c>
      <c r="G23" s="84">
        <v>27.574871602717337</v>
      </c>
      <c r="H23" s="46">
        <v>23512924</v>
      </c>
      <c r="I23" s="84">
        <v>0.6102228926073862</v>
      </c>
      <c r="J23" s="22"/>
    </row>
    <row r="24" spans="1:10" ht="19.5" customHeight="1" thickBot="1">
      <c r="A24" s="183" t="s">
        <v>1012</v>
      </c>
      <c r="B24" s="46">
        <v>14500</v>
      </c>
      <c r="C24" s="68">
        <v>60</v>
      </c>
      <c r="D24" s="46">
        <v>60</v>
      </c>
      <c r="E24" s="68">
        <v>4858849</v>
      </c>
      <c r="F24" s="46">
        <v>1401709</v>
      </c>
      <c r="G24" s="84">
        <v>28.84858121748587</v>
      </c>
      <c r="H24" s="46">
        <v>6260558</v>
      </c>
      <c r="I24" s="84">
        <v>1.4889501190605683</v>
      </c>
      <c r="J24" s="22"/>
    </row>
    <row r="25" spans="1:10" ht="19.5" customHeight="1" thickBot="1">
      <c r="A25" s="183" t="s">
        <v>1013</v>
      </c>
      <c r="B25" s="46">
        <v>443300</v>
      </c>
      <c r="C25" s="68">
        <v>82</v>
      </c>
      <c r="D25" s="46">
        <v>78</v>
      </c>
      <c r="E25" s="68">
        <v>137375546</v>
      </c>
      <c r="F25" s="46">
        <v>60971981</v>
      </c>
      <c r="G25" s="84">
        <v>44.383431240375195</v>
      </c>
      <c r="H25" s="46">
        <v>198347527</v>
      </c>
      <c r="I25" s="84">
        <v>1.3761331275200952</v>
      </c>
      <c r="J25" s="22"/>
    </row>
    <row r="26" spans="1:10" ht="19.5" customHeight="1" thickBot="1">
      <c r="A26" s="183" t="s">
        <v>1014</v>
      </c>
      <c r="B26" s="46">
        <v>187800</v>
      </c>
      <c r="C26" s="68">
        <v>75</v>
      </c>
      <c r="D26" s="46">
        <v>77</v>
      </c>
      <c r="E26" s="68">
        <v>60336442</v>
      </c>
      <c r="F26" s="46">
        <v>23528172</v>
      </c>
      <c r="G26" s="84">
        <v>38.994960955768654</v>
      </c>
      <c r="H26" s="46">
        <v>83864614</v>
      </c>
      <c r="I26" s="84">
        <v>0.3997788788396732</v>
      </c>
      <c r="J26" s="22"/>
    </row>
    <row r="27" spans="1:10" ht="19.5" customHeight="1" thickBot="1">
      <c r="A27" s="183" t="s">
        <v>1015</v>
      </c>
      <c r="B27" s="46">
        <v>530900</v>
      </c>
      <c r="C27" s="68">
        <v>100</v>
      </c>
      <c r="D27" s="46">
        <v>76</v>
      </c>
      <c r="E27" s="68">
        <v>148395925</v>
      </c>
      <c r="F27" s="46">
        <v>88222384</v>
      </c>
      <c r="G27" s="84">
        <v>59.450678312089764</v>
      </c>
      <c r="H27" s="46">
        <v>236618309</v>
      </c>
      <c r="I27" s="84">
        <v>1.7823996928078372</v>
      </c>
      <c r="J27" s="22"/>
    </row>
    <row r="28" spans="1:10" ht="19.5" customHeight="1" thickBot="1">
      <c r="A28" s="183" t="s">
        <v>1016</v>
      </c>
      <c r="B28" s="46">
        <v>225000</v>
      </c>
      <c r="C28" s="68">
        <v>87</v>
      </c>
      <c r="D28" s="46">
        <v>80</v>
      </c>
      <c r="E28" s="68">
        <v>68237158</v>
      </c>
      <c r="F28" s="46">
        <v>32827297</v>
      </c>
      <c r="G28" s="84">
        <v>48.1076556558818</v>
      </c>
      <c r="H28" s="46">
        <v>101064455</v>
      </c>
      <c r="I28" s="84">
        <v>1.9130061290216438</v>
      </c>
      <c r="J28" s="22"/>
    </row>
    <row r="29" spans="1:10" ht="19.5" customHeight="1" thickBot="1">
      <c r="A29" s="183" t="s">
        <v>1017</v>
      </c>
      <c r="B29" s="46">
        <v>301100</v>
      </c>
      <c r="C29" s="68">
        <v>78</v>
      </c>
      <c r="D29" s="46">
        <v>112</v>
      </c>
      <c r="E29" s="68">
        <v>104306400</v>
      </c>
      <c r="F29" s="46">
        <v>39329069</v>
      </c>
      <c r="G29" s="84">
        <v>37.70532680640881</v>
      </c>
      <c r="H29" s="46">
        <v>143635469</v>
      </c>
      <c r="I29" s="84">
        <v>0.5645318081526396</v>
      </c>
      <c r="J29" s="22"/>
    </row>
    <row r="30" spans="1:10" ht="19.5" customHeight="1" thickBot="1">
      <c r="A30" s="183" t="s">
        <v>1018</v>
      </c>
      <c r="B30" s="46">
        <v>617300</v>
      </c>
      <c r="C30" s="68">
        <v>95</v>
      </c>
      <c r="D30" s="46">
        <v>126</v>
      </c>
      <c r="E30" s="68">
        <v>204084084</v>
      </c>
      <c r="F30" s="46">
        <v>97914320</v>
      </c>
      <c r="G30" s="84">
        <v>47.97744051417552</v>
      </c>
      <c r="H30" s="46">
        <v>301998404</v>
      </c>
      <c r="I30" s="84">
        <v>1.3017039207720151</v>
      </c>
      <c r="J30" s="22"/>
    </row>
    <row r="31" spans="1:10" ht="19.5" customHeight="1" thickBot="1">
      <c r="A31" s="183" t="s">
        <v>1019</v>
      </c>
      <c r="B31" s="46">
        <v>269400</v>
      </c>
      <c r="C31" s="68">
        <v>30</v>
      </c>
      <c r="D31" s="46">
        <v>83</v>
      </c>
      <c r="E31" s="68">
        <v>114048805</v>
      </c>
      <c r="F31" s="46">
        <v>7662685</v>
      </c>
      <c r="G31" s="84">
        <v>6.718777105994228</v>
      </c>
      <c r="H31" s="46">
        <v>121711490</v>
      </c>
      <c r="I31" s="84">
        <v>1.009811043921169</v>
      </c>
      <c r="J31" s="22"/>
    </row>
    <row r="32" spans="1:10" ht="19.5" customHeight="1" thickBot="1">
      <c r="A32" s="183" t="s">
        <v>1020</v>
      </c>
      <c r="B32" s="46">
        <v>165900</v>
      </c>
      <c r="C32" s="68">
        <v>58</v>
      </c>
      <c r="D32" s="46">
        <v>116</v>
      </c>
      <c r="E32" s="68">
        <v>64356098</v>
      </c>
      <c r="F32" s="46">
        <v>15361891</v>
      </c>
      <c r="G32" s="84">
        <v>23.87014047992779</v>
      </c>
      <c r="H32" s="46">
        <v>79717989</v>
      </c>
      <c r="I32" s="84">
        <v>1.6458357575558666</v>
      </c>
      <c r="J32" s="22"/>
    </row>
    <row r="33" spans="1:9" ht="19.5" customHeight="1" thickBot="1">
      <c r="A33" s="183" t="s">
        <v>1021</v>
      </c>
      <c r="B33" s="46">
        <v>398300</v>
      </c>
      <c r="C33" s="68">
        <v>130</v>
      </c>
      <c r="D33" s="46">
        <v>140</v>
      </c>
      <c r="E33" s="68">
        <v>117716403</v>
      </c>
      <c r="F33" s="46">
        <v>81996644</v>
      </c>
      <c r="G33" s="84">
        <v>69.65609032413266</v>
      </c>
      <c r="H33" s="46">
        <v>199713047</v>
      </c>
      <c r="I33" s="84">
        <v>1.1111495716779654</v>
      </c>
    </row>
    <row r="34" spans="1:13" ht="19.5" customHeight="1" thickBot="1">
      <c r="A34" s="183" t="s">
        <v>1022</v>
      </c>
      <c r="B34" s="46">
        <v>67600</v>
      </c>
      <c r="C34" s="68">
        <v>31</v>
      </c>
      <c r="D34" s="46">
        <v>105</v>
      </c>
      <c r="E34" s="68">
        <v>29741244</v>
      </c>
      <c r="F34" s="46">
        <v>2094388</v>
      </c>
      <c r="G34" s="84">
        <v>7.042032270069133</v>
      </c>
      <c r="H34" s="46">
        <v>31835632</v>
      </c>
      <c r="I34" s="84">
        <v>1.2123527168547252</v>
      </c>
      <c r="K34" s="27"/>
      <c r="L34" s="27"/>
      <c r="M34" s="27"/>
    </row>
    <row r="35" spans="1:9" ht="30" customHeight="1" thickBot="1">
      <c r="A35" s="188" t="s">
        <v>107</v>
      </c>
      <c r="B35" s="110">
        <v>7113600</v>
      </c>
      <c r="C35" s="76">
        <v>100</v>
      </c>
      <c r="D35" s="110">
        <v>100</v>
      </c>
      <c r="E35" s="76">
        <v>2213000000</v>
      </c>
      <c r="F35" s="110">
        <v>1106500000</v>
      </c>
      <c r="G35" s="112">
        <v>50</v>
      </c>
      <c r="H35" s="110">
        <v>3319500000</v>
      </c>
      <c r="I35" s="112">
        <v>1.5137614678899083</v>
      </c>
    </row>
    <row r="36" spans="1:9" ht="19.5" customHeight="1">
      <c r="A36" s="28" t="s">
        <v>987</v>
      </c>
      <c r="B36" s="29"/>
      <c r="C36" s="29"/>
      <c r="D36" s="29"/>
      <c r="E36" s="29"/>
      <c r="F36" s="29"/>
      <c r="G36" s="29"/>
      <c r="H36" s="29"/>
      <c r="I36" s="29"/>
    </row>
    <row r="37" spans="1:9" ht="11.25" customHeight="1">
      <c r="A37" s="31" t="s">
        <v>339</v>
      </c>
      <c r="B37" s="32"/>
      <c r="C37" s="32"/>
      <c r="D37" s="32"/>
      <c r="E37" s="32"/>
      <c r="F37" s="32"/>
      <c r="G37" s="32"/>
      <c r="H37" s="32"/>
      <c r="I37" s="32"/>
    </row>
    <row r="38" ht="12.75">
      <c r="A38" s="7" t="s">
        <v>340</v>
      </c>
    </row>
    <row r="39" ht="12.75">
      <c r="A39" s="7" t="s">
        <v>341</v>
      </c>
    </row>
  </sheetData>
  <printOptions/>
  <pageMargins left="0.7874015748031497" right="0.7874015748031497" top="1.48" bottom="0.49" header="0.94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2" width="12.625" style="7" customWidth="1"/>
    <col min="3" max="3" width="14.875" style="7" customWidth="1"/>
    <col min="4" max="4" width="12.625" style="7" customWidth="1"/>
    <col min="5" max="5" width="14.875" style="7" customWidth="1"/>
    <col min="6" max="6" width="12.375" style="7" customWidth="1"/>
    <col min="7" max="7" width="14.875" style="7" customWidth="1"/>
    <col min="8" max="8" width="12.625" style="7" customWidth="1"/>
    <col min="9" max="16384" width="11.375" style="7" customWidth="1"/>
  </cols>
  <sheetData>
    <row r="1" s="1" customFormat="1" ht="13.5" customHeight="1">
      <c r="A1" s="1" t="s">
        <v>343</v>
      </c>
    </row>
    <row r="2" s="1" customFormat="1" ht="27.75" customHeight="1">
      <c r="A2" s="2" t="s">
        <v>344</v>
      </c>
    </row>
    <row r="3" spans="1:8" ht="24" customHeight="1">
      <c r="A3" s="35" t="s">
        <v>992</v>
      </c>
      <c r="B3" s="6" t="s">
        <v>345</v>
      </c>
      <c r="C3" s="36" t="s">
        <v>331</v>
      </c>
      <c r="D3" s="6" t="s">
        <v>972</v>
      </c>
      <c r="E3" s="36" t="s">
        <v>332</v>
      </c>
      <c r="F3" s="6" t="s">
        <v>972</v>
      </c>
      <c r="G3" s="36" t="s">
        <v>964</v>
      </c>
      <c r="H3" s="6" t="s">
        <v>972</v>
      </c>
    </row>
    <row r="4" spans="1:8" ht="15" customHeight="1">
      <c r="A4" s="37"/>
      <c r="B4" s="12" t="s">
        <v>346</v>
      </c>
      <c r="C4" s="39" t="s">
        <v>347</v>
      </c>
      <c r="D4" s="12" t="s">
        <v>235</v>
      </c>
      <c r="E4" s="39" t="s">
        <v>347</v>
      </c>
      <c r="F4" s="12" t="s">
        <v>235</v>
      </c>
      <c r="G4" s="39" t="s">
        <v>348</v>
      </c>
      <c r="H4" s="12" t="s">
        <v>235</v>
      </c>
    </row>
    <row r="5" spans="1:8" ht="15" customHeight="1">
      <c r="A5" s="37"/>
      <c r="B5" s="12" t="s">
        <v>349</v>
      </c>
      <c r="C5" s="38" t="s">
        <v>350</v>
      </c>
      <c r="D5" s="12" t="s">
        <v>974</v>
      </c>
      <c r="E5" s="39" t="s">
        <v>350</v>
      </c>
      <c r="F5" s="12" t="s">
        <v>974</v>
      </c>
      <c r="G5" s="39" t="s">
        <v>350</v>
      </c>
      <c r="H5" s="12" t="s">
        <v>974</v>
      </c>
    </row>
    <row r="6" spans="1:8" ht="15" customHeight="1">
      <c r="A6" s="37"/>
      <c r="B6" s="12" t="s">
        <v>986</v>
      </c>
      <c r="C6" s="38" t="s">
        <v>351</v>
      </c>
      <c r="D6" s="12" t="s">
        <v>986</v>
      </c>
      <c r="E6" s="39" t="s">
        <v>351</v>
      </c>
      <c r="F6" s="12" t="s">
        <v>986</v>
      </c>
      <c r="G6" s="39" t="s">
        <v>351</v>
      </c>
      <c r="H6" s="12" t="s">
        <v>986</v>
      </c>
    </row>
    <row r="7" spans="1:8" ht="24" customHeight="1">
      <c r="A7" s="40"/>
      <c r="B7" s="16"/>
      <c r="C7" s="41" t="s">
        <v>1128</v>
      </c>
      <c r="D7" s="16"/>
      <c r="E7" s="42" t="s">
        <v>1128</v>
      </c>
      <c r="F7" s="166"/>
      <c r="G7" s="42" t="s">
        <v>1128</v>
      </c>
      <c r="H7" s="16"/>
    </row>
    <row r="8" spans="1:9" ht="30" customHeight="1" thickBot="1">
      <c r="A8" s="182" t="s">
        <v>997</v>
      </c>
      <c r="B8" s="197">
        <v>50</v>
      </c>
      <c r="C8" s="65">
        <v>143129241</v>
      </c>
      <c r="D8" s="197">
        <v>1.981520063956924</v>
      </c>
      <c r="E8" s="65">
        <v>140410745</v>
      </c>
      <c r="F8" s="197">
        <v>1.7676544073158562</v>
      </c>
      <c r="G8" s="65">
        <v>283539986</v>
      </c>
      <c r="H8" s="197">
        <v>1.8755002423612304</v>
      </c>
      <c r="I8" s="22"/>
    </row>
    <row r="9" spans="1:9" ht="19.5" customHeight="1" thickBot="1">
      <c r="A9" s="183" t="s">
        <v>998</v>
      </c>
      <c r="B9" s="198">
        <v>0</v>
      </c>
      <c r="C9" s="68">
        <v>347560251</v>
      </c>
      <c r="D9" s="198">
        <v>2.9688209977484905</v>
      </c>
      <c r="E9" s="68">
        <v>102828807</v>
      </c>
      <c r="F9" s="198">
        <v>-0.34921304764608163</v>
      </c>
      <c r="G9" s="68">
        <v>450389058</v>
      </c>
      <c r="H9" s="198">
        <v>2.191959144368414</v>
      </c>
      <c r="I9" s="22"/>
    </row>
    <row r="10" spans="1:9" ht="19.5" customHeight="1" thickBot="1">
      <c r="A10" s="183" t="s">
        <v>999</v>
      </c>
      <c r="B10" s="198">
        <v>50</v>
      </c>
      <c r="C10" s="68">
        <v>55758256</v>
      </c>
      <c r="D10" s="198">
        <v>2.57418294468012</v>
      </c>
      <c r="E10" s="68">
        <v>20447795</v>
      </c>
      <c r="F10" s="198">
        <v>-2.6309015131789595</v>
      </c>
      <c r="G10" s="68">
        <v>76206051</v>
      </c>
      <c r="H10" s="198">
        <v>1.1236868881217221</v>
      </c>
      <c r="I10" s="22"/>
    </row>
    <row r="11" spans="1:9" ht="19.5" customHeight="1" thickBot="1">
      <c r="A11" s="183" t="s">
        <v>1000</v>
      </c>
      <c r="B11" s="198">
        <v>38.7</v>
      </c>
      <c r="C11" s="68">
        <v>7060620</v>
      </c>
      <c r="D11" s="198">
        <v>-3.193524242888331</v>
      </c>
      <c r="E11" s="68">
        <v>2362641</v>
      </c>
      <c r="F11" s="198">
        <v>7.948856541447374</v>
      </c>
      <c r="G11" s="68">
        <v>9423261</v>
      </c>
      <c r="H11" s="198">
        <v>-0.621659006003665</v>
      </c>
      <c r="I11" s="22"/>
    </row>
    <row r="12" spans="1:9" ht="19.5" customHeight="1" thickBot="1">
      <c r="A12" s="183" t="s">
        <v>1001</v>
      </c>
      <c r="B12" s="198">
        <v>50</v>
      </c>
      <c r="C12" s="68">
        <v>17513287</v>
      </c>
      <c r="D12" s="198">
        <v>-3.2257036010964004</v>
      </c>
      <c r="E12" s="68">
        <v>9913420</v>
      </c>
      <c r="F12" s="198">
        <v>11.3915351638166</v>
      </c>
      <c r="G12" s="68">
        <v>27426707</v>
      </c>
      <c r="H12" s="198">
        <v>1.5929599590112273</v>
      </c>
      <c r="I12" s="22"/>
    </row>
    <row r="13" spans="1:9" ht="19.5" customHeight="1" thickBot="1">
      <c r="A13" s="183" t="s">
        <v>1002</v>
      </c>
      <c r="B13" s="198">
        <v>0</v>
      </c>
      <c r="C13" s="68">
        <v>12217571</v>
      </c>
      <c r="D13" s="198">
        <v>71.81928386898073</v>
      </c>
      <c r="E13" s="68">
        <v>1673736</v>
      </c>
      <c r="F13" s="198">
        <v>51.38780475671471</v>
      </c>
      <c r="G13" s="68">
        <v>13891307</v>
      </c>
      <c r="H13" s="198">
        <v>69.07000166133072</v>
      </c>
      <c r="I13" s="22"/>
    </row>
    <row r="14" spans="1:9" ht="19.5" customHeight="1" thickBot="1">
      <c r="A14" s="183" t="s">
        <v>1003</v>
      </c>
      <c r="B14" s="198">
        <v>50</v>
      </c>
      <c r="C14" s="68">
        <v>4302012</v>
      </c>
      <c r="D14" s="198">
        <v>-8.532732624828977</v>
      </c>
      <c r="E14" s="68">
        <v>3585593</v>
      </c>
      <c r="F14" s="198">
        <v>17.294226022122906</v>
      </c>
      <c r="G14" s="68">
        <v>7887605</v>
      </c>
      <c r="H14" s="198">
        <v>1.6410281257437735</v>
      </c>
      <c r="I14" s="22"/>
    </row>
    <row r="15" spans="1:9" ht="19.5" customHeight="1" thickBot="1">
      <c r="A15" s="183" t="s">
        <v>1004</v>
      </c>
      <c r="B15" s="198">
        <v>40</v>
      </c>
      <c r="C15" s="68">
        <v>7197782</v>
      </c>
      <c r="D15" s="198">
        <v>-3.071454042250168</v>
      </c>
      <c r="E15" s="68">
        <v>3017275</v>
      </c>
      <c r="F15" s="198">
        <v>7.791042334047468</v>
      </c>
      <c r="G15" s="68">
        <v>10215057</v>
      </c>
      <c r="H15" s="198">
        <v>-0.09775988447199248</v>
      </c>
      <c r="I15" s="22"/>
    </row>
    <row r="16" spans="1:9" ht="19.5" customHeight="1" thickBot="1">
      <c r="A16" s="183" t="s">
        <v>1005</v>
      </c>
      <c r="B16" s="198">
        <v>50</v>
      </c>
      <c r="C16" s="68">
        <v>7540433</v>
      </c>
      <c r="D16" s="198">
        <v>-3.8655188987751847</v>
      </c>
      <c r="E16" s="68">
        <v>13271726</v>
      </c>
      <c r="F16" s="198">
        <v>5.674256202140744</v>
      </c>
      <c r="G16" s="68">
        <v>20812159</v>
      </c>
      <c r="H16" s="198">
        <v>2.00678135038949</v>
      </c>
      <c r="I16" s="22"/>
    </row>
    <row r="17" spans="1:9" ht="19.5" customHeight="1" thickBot="1">
      <c r="A17" s="183" t="s">
        <v>1006</v>
      </c>
      <c r="B17" s="198">
        <v>0</v>
      </c>
      <c r="C17" s="68">
        <v>87693984</v>
      </c>
      <c r="D17" s="198">
        <v>1.5618492885764532</v>
      </c>
      <c r="E17" s="68">
        <v>18478931</v>
      </c>
      <c r="F17" s="198">
        <v>2.920929039878765</v>
      </c>
      <c r="G17" s="68">
        <v>106172915</v>
      </c>
      <c r="H17" s="198">
        <v>1.7958053110927477</v>
      </c>
      <c r="I17" s="22"/>
    </row>
    <row r="18" spans="1:9" ht="19.5" customHeight="1" thickBot="1">
      <c r="A18" s="183" t="s">
        <v>1007</v>
      </c>
      <c r="B18" s="198">
        <v>40</v>
      </c>
      <c r="C18" s="68">
        <v>45044479</v>
      </c>
      <c r="D18" s="198">
        <v>20.609194192473616</v>
      </c>
      <c r="E18" s="68">
        <v>20948193</v>
      </c>
      <c r="F18" s="198">
        <v>23.706757215619696</v>
      </c>
      <c r="G18" s="68">
        <v>65992672</v>
      </c>
      <c r="H18" s="198">
        <v>21.575520313039405</v>
      </c>
      <c r="I18" s="22"/>
    </row>
    <row r="19" spans="1:9" ht="19.5" customHeight="1" thickBot="1">
      <c r="A19" s="183" t="s">
        <v>1008</v>
      </c>
      <c r="B19" s="198">
        <v>0</v>
      </c>
      <c r="C19" s="68">
        <v>49598885</v>
      </c>
      <c r="D19" s="198">
        <v>-2.224281998133506</v>
      </c>
      <c r="E19" s="68">
        <v>46337852</v>
      </c>
      <c r="F19" s="198">
        <v>5.32929808407036</v>
      </c>
      <c r="G19" s="68">
        <v>95936737</v>
      </c>
      <c r="H19" s="198">
        <v>1.28400796963547</v>
      </c>
      <c r="I19" s="22"/>
    </row>
    <row r="20" spans="1:9" ht="19.5" customHeight="1" thickBot="1">
      <c r="A20" s="183" t="s">
        <v>1009</v>
      </c>
      <c r="B20" s="123">
        <v>41.25</v>
      </c>
      <c r="C20" s="68">
        <v>40124000</v>
      </c>
      <c r="D20" s="198">
        <v>-0.15925151786602967</v>
      </c>
      <c r="E20" s="47">
        <v>28742000</v>
      </c>
      <c r="F20" s="198">
        <v>3.343880339421832</v>
      </c>
      <c r="G20" s="47">
        <v>68866000</v>
      </c>
      <c r="H20" s="198">
        <v>1.2735294117647058</v>
      </c>
      <c r="I20" s="22"/>
    </row>
    <row r="21" spans="1:9" ht="19.5" customHeight="1" thickBot="1">
      <c r="A21" s="183" t="s">
        <v>1010</v>
      </c>
      <c r="B21" s="198">
        <v>35.22</v>
      </c>
      <c r="C21" s="68">
        <v>13396881</v>
      </c>
      <c r="D21" s="198">
        <v>-1.3748818431583876</v>
      </c>
      <c r="E21" s="68">
        <v>8303119</v>
      </c>
      <c r="F21" s="198">
        <v>5.151221575510742</v>
      </c>
      <c r="G21" s="68">
        <v>21700000</v>
      </c>
      <c r="H21" s="198">
        <v>1.0242085661080074</v>
      </c>
      <c r="I21" s="22"/>
    </row>
    <row r="22" spans="1:9" ht="19.5" customHeight="1" thickBot="1">
      <c r="A22" s="183" t="s">
        <v>1011</v>
      </c>
      <c r="B22" s="198">
        <v>15</v>
      </c>
      <c r="C22" s="68">
        <v>15666083</v>
      </c>
      <c r="D22" s="198">
        <v>0.9213712916617331</v>
      </c>
      <c r="E22" s="68">
        <v>4319902</v>
      </c>
      <c r="F22" s="198">
        <v>-0.5022447387065183</v>
      </c>
      <c r="G22" s="68">
        <v>19985985</v>
      </c>
      <c r="H22" s="198">
        <v>0.6102211322297982</v>
      </c>
      <c r="I22" s="22"/>
    </row>
    <row r="23" spans="1:9" ht="19.5" customHeight="1" thickBot="1">
      <c r="A23" s="183" t="s">
        <v>1012</v>
      </c>
      <c r="B23" s="198">
        <v>30</v>
      </c>
      <c r="C23" s="68">
        <v>3401195</v>
      </c>
      <c r="D23" s="198">
        <v>-7.033073664069973</v>
      </c>
      <c r="E23" s="68">
        <v>981197</v>
      </c>
      <c r="F23" s="198">
        <v>48.75636749545179</v>
      </c>
      <c r="G23" s="68">
        <v>4382392</v>
      </c>
      <c r="H23" s="198">
        <v>1.4888955790741298</v>
      </c>
      <c r="I23" s="22"/>
    </row>
    <row r="24" spans="1:9" ht="19.5" customHeight="1" thickBot="1">
      <c r="A24" s="183" t="s">
        <v>1013</v>
      </c>
      <c r="B24" s="198">
        <v>46</v>
      </c>
      <c r="C24" s="68">
        <v>74182795</v>
      </c>
      <c r="D24" s="198">
        <v>13.013198920232933</v>
      </c>
      <c r="E24" s="68">
        <v>32924870</v>
      </c>
      <c r="F24" s="198">
        <v>2.2933911559689726</v>
      </c>
      <c r="G24" s="68">
        <v>107107665</v>
      </c>
      <c r="H24" s="198">
        <v>9.4862236474607</v>
      </c>
      <c r="I24" s="22"/>
    </row>
    <row r="25" spans="1:9" ht="19.5" customHeight="1" thickBot="1">
      <c r="A25" s="183" t="s">
        <v>1014</v>
      </c>
      <c r="B25" s="198">
        <v>46.44</v>
      </c>
      <c r="C25" s="68">
        <v>32311866</v>
      </c>
      <c r="D25" s="198">
        <v>-14.010499906524087</v>
      </c>
      <c r="E25" s="68">
        <v>12600000</v>
      </c>
      <c r="F25" s="198">
        <v>0.46339938961308913</v>
      </c>
      <c r="G25" s="68">
        <v>44911866</v>
      </c>
      <c r="H25" s="198">
        <v>-10.388478835500075</v>
      </c>
      <c r="I25" s="22"/>
    </row>
    <row r="26" spans="1:9" ht="19.5" customHeight="1" thickBot="1">
      <c r="A26" s="183" t="s">
        <v>1015</v>
      </c>
      <c r="B26" s="198">
        <v>50</v>
      </c>
      <c r="C26" s="68">
        <v>74197962</v>
      </c>
      <c r="D26" s="198">
        <v>1.676619509801635</v>
      </c>
      <c r="E26" s="68">
        <v>44111192</v>
      </c>
      <c r="F26" s="198">
        <v>1.9608240162820403</v>
      </c>
      <c r="G26" s="68">
        <v>118309154</v>
      </c>
      <c r="H26" s="198">
        <v>1.7823988248320304</v>
      </c>
      <c r="I26" s="22"/>
    </row>
    <row r="27" spans="1:9" ht="19.5" customHeight="1" thickBot="1">
      <c r="A27" s="183" t="s">
        <v>1016</v>
      </c>
      <c r="B27" s="198">
        <v>0</v>
      </c>
      <c r="C27" s="68">
        <v>68237158</v>
      </c>
      <c r="D27" s="198">
        <v>4.684560729875691</v>
      </c>
      <c r="E27" s="68">
        <v>32827297</v>
      </c>
      <c r="F27" s="198">
        <v>-3.403055410192108</v>
      </c>
      <c r="G27" s="68">
        <v>101064455</v>
      </c>
      <c r="H27" s="198">
        <v>1.9130061290216438</v>
      </c>
      <c r="I27" s="22"/>
    </row>
    <row r="28" spans="1:9" ht="19.5" customHeight="1" thickBot="1">
      <c r="A28" s="183" t="s">
        <v>1017</v>
      </c>
      <c r="B28" s="198">
        <v>0</v>
      </c>
      <c r="C28" s="68">
        <v>104306400</v>
      </c>
      <c r="D28" s="198">
        <v>3.744688906173968</v>
      </c>
      <c r="E28" s="68">
        <v>39329069</v>
      </c>
      <c r="F28" s="198">
        <v>-6.996471339419907</v>
      </c>
      <c r="G28" s="68">
        <v>143635469</v>
      </c>
      <c r="H28" s="198">
        <v>0.5645318081526396</v>
      </c>
      <c r="I28" s="22"/>
    </row>
    <row r="29" spans="1:9" ht="19.5" customHeight="1" thickBot="1">
      <c r="A29" s="183" t="s">
        <v>1018</v>
      </c>
      <c r="B29" s="198">
        <v>0</v>
      </c>
      <c r="C29" s="68">
        <v>204084084</v>
      </c>
      <c r="D29" s="198">
        <v>0.6534585911164141</v>
      </c>
      <c r="E29" s="68">
        <v>97914320</v>
      </c>
      <c r="F29" s="198">
        <v>2.6800545511044116</v>
      </c>
      <c r="G29" s="68">
        <v>301998404</v>
      </c>
      <c r="H29" s="198">
        <v>1.3017039207720151</v>
      </c>
      <c r="I29" s="22"/>
    </row>
    <row r="30" spans="1:9" ht="19.5" customHeight="1" thickBot="1">
      <c r="A30" s="183" t="s">
        <v>1019</v>
      </c>
      <c r="B30" s="198">
        <v>0</v>
      </c>
      <c r="C30" s="68">
        <v>114048805</v>
      </c>
      <c r="D30" s="198">
        <v>1.4700201704584304</v>
      </c>
      <c r="E30" s="68">
        <v>7662685</v>
      </c>
      <c r="F30" s="198">
        <v>-5.377549588993461</v>
      </c>
      <c r="G30" s="68">
        <v>121711490</v>
      </c>
      <c r="H30" s="198">
        <v>1.009811043921169</v>
      </c>
      <c r="I30" s="22"/>
    </row>
    <row r="31" spans="1:9" ht="19.5" customHeight="1" thickBot="1">
      <c r="A31" s="183" t="s">
        <v>1020</v>
      </c>
      <c r="B31" s="198">
        <v>0</v>
      </c>
      <c r="C31" s="68">
        <v>64356098</v>
      </c>
      <c r="D31" s="198">
        <v>-1.0540154372167112</v>
      </c>
      <c r="E31" s="68">
        <v>15361891</v>
      </c>
      <c r="F31" s="198">
        <v>14.764657942189787</v>
      </c>
      <c r="G31" s="68">
        <v>79717989</v>
      </c>
      <c r="H31" s="198">
        <v>1.6458357575558666</v>
      </c>
      <c r="I31" s="22"/>
    </row>
    <row r="32" spans="1:8" ht="19.5" customHeight="1" thickBot="1">
      <c r="A32" s="183" t="s">
        <v>1021</v>
      </c>
      <c r="B32" s="198">
        <v>0</v>
      </c>
      <c r="C32" s="68">
        <v>117716403</v>
      </c>
      <c r="D32" s="198">
        <v>1.6146098443861774</v>
      </c>
      <c r="E32" s="68">
        <v>81996644</v>
      </c>
      <c r="F32" s="198">
        <v>0.39703018327615774</v>
      </c>
      <c r="G32" s="68">
        <v>199713047</v>
      </c>
      <c r="H32" s="198">
        <v>1.1111495716779654</v>
      </c>
    </row>
    <row r="33" spans="1:12" ht="19.5" customHeight="1" thickBot="1">
      <c r="A33" s="183" t="s">
        <v>1022</v>
      </c>
      <c r="B33" s="198">
        <v>0</v>
      </c>
      <c r="C33" s="68">
        <v>29741244</v>
      </c>
      <c r="D33" s="198">
        <v>0.5052220653466136</v>
      </c>
      <c r="E33" s="68">
        <v>2094388</v>
      </c>
      <c r="F33" s="198">
        <v>12.44704183232173</v>
      </c>
      <c r="G33" s="68">
        <v>31835632</v>
      </c>
      <c r="H33" s="198">
        <v>1.2123527168547252</v>
      </c>
      <c r="J33" s="27"/>
      <c r="K33" s="27"/>
      <c r="L33" s="27"/>
    </row>
    <row r="34" spans="1:8" ht="30" customHeight="1" thickBot="1">
      <c r="A34" s="188" t="s">
        <v>107</v>
      </c>
      <c r="B34" s="135">
        <v>23.69835628859768</v>
      </c>
      <c r="C34" s="76">
        <v>1740387775</v>
      </c>
      <c r="D34" s="135">
        <v>2.3970905423886077</v>
      </c>
      <c r="E34" s="76">
        <v>792445288</v>
      </c>
      <c r="F34" s="135">
        <v>1.9875581440485057</v>
      </c>
      <c r="G34" s="76">
        <v>2532833063</v>
      </c>
      <c r="H34" s="135">
        <v>2.268607404743825</v>
      </c>
    </row>
    <row r="35" spans="1:8" ht="19.5" customHeight="1">
      <c r="A35" s="28" t="s">
        <v>987</v>
      </c>
      <c r="B35" s="29"/>
      <c r="C35" s="29"/>
      <c r="D35" s="29"/>
      <c r="E35" s="29"/>
      <c r="F35" s="29"/>
      <c r="G35" s="29"/>
      <c r="H35" s="29"/>
    </row>
    <row r="36" spans="1:8" ht="11.25" customHeight="1">
      <c r="A36" s="31" t="s">
        <v>352</v>
      </c>
      <c r="B36" s="32"/>
      <c r="C36" s="32"/>
      <c r="D36" s="32"/>
      <c r="E36" s="32"/>
      <c r="F36" s="32"/>
      <c r="G36" s="32"/>
      <c r="H36" s="32"/>
    </row>
    <row r="37" ht="12.75">
      <c r="A37" s="7" t="s">
        <v>319</v>
      </c>
    </row>
    <row r="38" ht="12.75">
      <c r="A38" s="7" t="s">
        <v>320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1.875" style="7" customWidth="1"/>
    <col min="2" max="7" width="16.00390625" style="7" customWidth="1"/>
    <col min="8" max="8" width="11.375" style="7" customWidth="1"/>
    <col min="9" max="9" width="13.875" style="7" hidden="1" customWidth="1"/>
    <col min="10" max="16384" width="11.375" style="7" customWidth="1"/>
  </cols>
  <sheetData>
    <row r="1" s="1" customFormat="1" ht="13.5" customHeight="1">
      <c r="A1" s="1" t="s">
        <v>353</v>
      </c>
    </row>
    <row r="2" s="1" customFormat="1" ht="27.75" customHeight="1">
      <c r="A2" s="2" t="s">
        <v>354</v>
      </c>
    </row>
    <row r="3" spans="1:7" ht="24" customHeight="1">
      <c r="A3" s="35" t="s">
        <v>992</v>
      </c>
      <c r="B3" s="6" t="s">
        <v>1136</v>
      </c>
      <c r="C3" s="36" t="s">
        <v>1136</v>
      </c>
      <c r="D3" s="6" t="s">
        <v>964</v>
      </c>
      <c r="E3" s="36" t="s">
        <v>972</v>
      </c>
      <c r="F3" s="6" t="s">
        <v>355</v>
      </c>
      <c r="G3" s="36" t="s">
        <v>275</v>
      </c>
    </row>
    <row r="4" spans="1:7" ht="15" customHeight="1">
      <c r="A4" s="37"/>
      <c r="B4" s="11" t="s">
        <v>356</v>
      </c>
      <c r="C4" s="39" t="s">
        <v>356</v>
      </c>
      <c r="D4" s="11" t="s">
        <v>1136</v>
      </c>
      <c r="E4" s="38" t="s">
        <v>973</v>
      </c>
      <c r="F4" s="11" t="s">
        <v>1136</v>
      </c>
      <c r="G4" s="38" t="s">
        <v>1136</v>
      </c>
    </row>
    <row r="5" spans="1:7" ht="15" customHeight="1">
      <c r="A5" s="37"/>
      <c r="B5" s="12" t="s">
        <v>357</v>
      </c>
      <c r="C5" s="38" t="s">
        <v>358</v>
      </c>
      <c r="D5" s="11" t="s">
        <v>356</v>
      </c>
      <c r="E5" s="38" t="s">
        <v>974</v>
      </c>
      <c r="F5" s="11" t="s">
        <v>359</v>
      </c>
      <c r="G5" s="38" t="s">
        <v>360</v>
      </c>
    </row>
    <row r="6" spans="1:7" ht="15" customHeight="1">
      <c r="A6" s="37"/>
      <c r="B6" s="12" t="s">
        <v>1128</v>
      </c>
      <c r="C6" s="38" t="s">
        <v>361</v>
      </c>
      <c r="D6" s="11" t="s">
        <v>1128</v>
      </c>
      <c r="E6" s="38" t="s">
        <v>986</v>
      </c>
      <c r="F6" s="11" t="s">
        <v>362</v>
      </c>
      <c r="G6" s="38" t="s">
        <v>363</v>
      </c>
    </row>
    <row r="7" spans="1:7" ht="24" customHeight="1">
      <c r="A7" s="40"/>
      <c r="B7" s="16"/>
      <c r="C7" s="41" t="s">
        <v>1128</v>
      </c>
      <c r="D7" s="166"/>
      <c r="E7" s="42"/>
      <c r="F7" s="166" t="s">
        <v>1128</v>
      </c>
      <c r="G7" s="41" t="s">
        <v>1128</v>
      </c>
    </row>
    <row r="8" spans="1:9" ht="30" customHeight="1" thickBot="1">
      <c r="A8" s="182" t="s">
        <v>997</v>
      </c>
      <c r="B8" s="21">
        <v>357059175.45</v>
      </c>
      <c r="C8" s="65">
        <v>2626543.2</v>
      </c>
      <c r="D8" s="21">
        <v>359685718.65</v>
      </c>
      <c r="E8" s="173">
        <v>-28.186703205170854</v>
      </c>
      <c r="F8" s="21">
        <v>0</v>
      </c>
      <c r="G8" s="65">
        <v>359685718.65</v>
      </c>
      <c r="H8" s="22"/>
      <c r="I8" s="172"/>
    </row>
    <row r="9" spans="1:9" ht="19.5" customHeight="1" thickBot="1">
      <c r="A9" s="183" t="s">
        <v>998</v>
      </c>
      <c r="B9" s="46">
        <v>448243116.7</v>
      </c>
      <c r="C9" s="68">
        <v>1217949.1</v>
      </c>
      <c r="D9" s="46">
        <v>449461065.8</v>
      </c>
      <c r="E9" s="175">
        <v>2.054663963881115</v>
      </c>
      <c r="F9" s="46">
        <v>0</v>
      </c>
      <c r="G9" s="68">
        <v>449461065.8</v>
      </c>
      <c r="H9" s="22"/>
      <c r="I9" s="172"/>
    </row>
    <row r="10" spans="1:9" ht="19.5" customHeight="1" thickBot="1">
      <c r="A10" s="183" t="s">
        <v>999</v>
      </c>
      <c r="B10" s="46">
        <v>88222771.4</v>
      </c>
      <c r="C10" s="68">
        <v>0</v>
      </c>
      <c r="D10" s="46">
        <v>88222771.4</v>
      </c>
      <c r="E10" s="175">
        <v>-15.226584284843867</v>
      </c>
      <c r="F10" s="46">
        <v>0</v>
      </c>
      <c r="G10" s="68">
        <v>88222771.4</v>
      </c>
      <c r="H10" s="22"/>
      <c r="I10" s="172"/>
    </row>
    <row r="11" spans="1:9" ht="19.5" customHeight="1" thickBot="1">
      <c r="A11" s="183" t="s">
        <v>1000</v>
      </c>
      <c r="B11" s="46">
        <v>9661195</v>
      </c>
      <c r="C11" s="68">
        <v>355124</v>
      </c>
      <c r="D11" s="46">
        <v>10016319</v>
      </c>
      <c r="E11" s="175">
        <v>4.719734127404813</v>
      </c>
      <c r="F11" s="46">
        <v>0</v>
      </c>
      <c r="G11" s="68">
        <v>10016319</v>
      </c>
      <c r="H11" s="22"/>
      <c r="I11" s="172"/>
    </row>
    <row r="12" spans="1:9" ht="19.5" customHeight="1" thickBot="1">
      <c r="A12" s="183" t="s">
        <v>1001</v>
      </c>
      <c r="B12" s="46">
        <v>27487370.7</v>
      </c>
      <c r="C12" s="68">
        <v>0</v>
      </c>
      <c r="D12" s="46">
        <v>27487370.7</v>
      </c>
      <c r="E12" s="175">
        <v>-2.905464884277319</v>
      </c>
      <c r="F12" s="46">
        <v>0</v>
      </c>
      <c r="G12" s="68">
        <v>27487370.7</v>
      </c>
      <c r="H12" s="22"/>
      <c r="I12" s="172"/>
    </row>
    <row r="13" spans="1:9" ht="19.5" customHeight="1" thickBot="1">
      <c r="A13" s="183" t="s">
        <v>1002</v>
      </c>
      <c r="B13" s="46">
        <v>11403728</v>
      </c>
      <c r="C13" s="68">
        <v>0</v>
      </c>
      <c r="D13" s="46">
        <v>11403728</v>
      </c>
      <c r="E13" s="175">
        <v>64.46295377837555</v>
      </c>
      <c r="F13" s="46">
        <v>0</v>
      </c>
      <c r="G13" s="68">
        <v>11403728</v>
      </c>
      <c r="H13" s="22"/>
      <c r="I13" s="172"/>
    </row>
    <row r="14" spans="1:9" ht="19.5" customHeight="1" thickBot="1">
      <c r="A14" s="183" t="s">
        <v>1003</v>
      </c>
      <c r="B14" s="46">
        <v>7193297</v>
      </c>
      <c r="C14" s="68">
        <v>229887</v>
      </c>
      <c r="D14" s="46">
        <v>7423184</v>
      </c>
      <c r="E14" s="175">
        <v>-1.5669338866558677</v>
      </c>
      <c r="F14" s="46">
        <v>0</v>
      </c>
      <c r="G14" s="68">
        <v>7423184</v>
      </c>
      <c r="H14" s="22"/>
      <c r="I14" s="172"/>
    </row>
    <row r="15" spans="1:9" ht="19.5" customHeight="1" thickBot="1">
      <c r="A15" s="183" t="s">
        <v>1004</v>
      </c>
      <c r="B15" s="46">
        <v>9785886.8</v>
      </c>
      <c r="C15" s="68">
        <v>0</v>
      </c>
      <c r="D15" s="46">
        <v>9785886.8</v>
      </c>
      <c r="E15" s="175">
        <v>-4.71297965759732</v>
      </c>
      <c r="F15" s="46">
        <v>0</v>
      </c>
      <c r="G15" s="68">
        <v>9785886.8</v>
      </c>
      <c r="H15" s="22"/>
      <c r="I15" s="172"/>
    </row>
    <row r="16" spans="1:9" ht="19.5" customHeight="1" thickBot="1">
      <c r="A16" s="183" t="s">
        <v>1005</v>
      </c>
      <c r="B16" s="46">
        <v>23268259</v>
      </c>
      <c r="C16" s="68">
        <v>730199</v>
      </c>
      <c r="D16" s="46">
        <v>23998458</v>
      </c>
      <c r="E16" s="175">
        <v>24.734126419611044</v>
      </c>
      <c r="F16" s="46">
        <v>0</v>
      </c>
      <c r="G16" s="68">
        <v>23998458</v>
      </c>
      <c r="H16" s="22"/>
      <c r="I16" s="172"/>
    </row>
    <row r="17" spans="1:9" ht="19.5" customHeight="1" thickBot="1">
      <c r="A17" s="183" t="s">
        <v>1006</v>
      </c>
      <c r="B17" s="46">
        <v>104523818.9</v>
      </c>
      <c r="C17" s="68">
        <v>191359.95</v>
      </c>
      <c r="D17" s="46">
        <v>104715178.85000001</v>
      </c>
      <c r="E17" s="175">
        <v>15.408959219949942</v>
      </c>
      <c r="F17" s="46">
        <v>0</v>
      </c>
      <c r="G17" s="68">
        <v>104715178.85000001</v>
      </c>
      <c r="H17" s="22"/>
      <c r="I17" s="172"/>
    </row>
    <row r="18" spans="1:9" ht="19.5" customHeight="1" thickBot="1">
      <c r="A18" s="183" t="s">
        <v>1007</v>
      </c>
      <c r="B18" s="46">
        <v>54527983.65</v>
      </c>
      <c r="C18" s="68">
        <v>3550565.9</v>
      </c>
      <c r="D18" s="46">
        <v>58078549.55</v>
      </c>
      <c r="E18" s="175">
        <v>-12.139682142507036</v>
      </c>
      <c r="F18" s="46">
        <v>0</v>
      </c>
      <c r="G18" s="68">
        <v>58078549.55</v>
      </c>
      <c r="H18" s="22"/>
      <c r="I18" s="172"/>
    </row>
    <row r="19" spans="1:9" ht="19.5" customHeight="1" thickBot="1">
      <c r="A19" s="183" t="s">
        <v>1008</v>
      </c>
      <c r="B19" s="46">
        <v>85701089</v>
      </c>
      <c r="C19" s="68">
        <v>3279972</v>
      </c>
      <c r="D19" s="46">
        <v>88981061</v>
      </c>
      <c r="E19" s="175">
        <v>-6.172315412126584</v>
      </c>
      <c r="F19" s="46">
        <v>0</v>
      </c>
      <c r="G19" s="68">
        <v>88981061</v>
      </c>
      <c r="H19" s="22"/>
      <c r="I19" s="172"/>
    </row>
    <row r="20" spans="1:9" ht="19.5" customHeight="1" thickBot="1">
      <c r="A20" s="183" t="s">
        <v>1009</v>
      </c>
      <c r="B20" s="46">
        <v>62870853.4</v>
      </c>
      <c r="C20" s="68">
        <v>2400991.9</v>
      </c>
      <c r="D20" s="26">
        <v>65271845.3</v>
      </c>
      <c r="E20" s="175">
        <v>-12.33101735675229</v>
      </c>
      <c r="F20" s="26">
        <v>0</v>
      </c>
      <c r="G20" s="68">
        <v>65271845.3</v>
      </c>
      <c r="H20" s="22"/>
      <c r="I20" s="172"/>
    </row>
    <row r="21" spans="1:9" ht="19.5" customHeight="1" thickBot="1">
      <c r="A21" s="183" t="s">
        <v>1010</v>
      </c>
      <c r="B21" s="46">
        <v>21203376.4</v>
      </c>
      <c r="C21" s="68">
        <v>2910320.35</v>
      </c>
      <c r="D21" s="46">
        <v>24113696.75</v>
      </c>
      <c r="E21" s="175">
        <v>17.247855926372242</v>
      </c>
      <c r="F21" s="46">
        <v>0</v>
      </c>
      <c r="G21" s="68">
        <v>24113696.75</v>
      </c>
      <c r="H21" s="22"/>
      <c r="I21" s="172"/>
    </row>
    <row r="22" spans="1:9" ht="19.5" customHeight="1" thickBot="1">
      <c r="A22" s="183" t="s">
        <v>1011</v>
      </c>
      <c r="B22" s="46">
        <v>16479453.95</v>
      </c>
      <c r="C22" s="68">
        <v>507285.35</v>
      </c>
      <c r="D22" s="46">
        <v>16986739.3</v>
      </c>
      <c r="E22" s="175">
        <v>4.778139047665167</v>
      </c>
      <c r="F22" s="46">
        <v>0</v>
      </c>
      <c r="G22" s="68">
        <v>16986739.3</v>
      </c>
      <c r="H22" s="22"/>
      <c r="I22" s="172"/>
    </row>
    <row r="23" spans="1:9" ht="19.5" customHeight="1" thickBot="1">
      <c r="A23" s="183" t="s">
        <v>1012</v>
      </c>
      <c r="B23" s="46">
        <v>4449619</v>
      </c>
      <c r="C23" s="68">
        <v>109797</v>
      </c>
      <c r="D23" s="46">
        <v>4559416</v>
      </c>
      <c r="E23" s="175">
        <v>-0.507713505553709</v>
      </c>
      <c r="F23" s="46">
        <v>0</v>
      </c>
      <c r="G23" s="68">
        <v>4559416</v>
      </c>
      <c r="H23" s="22"/>
      <c r="I23" s="172"/>
    </row>
    <row r="24" spans="1:9" ht="19.5" customHeight="1" thickBot="1">
      <c r="A24" s="183" t="s">
        <v>1013</v>
      </c>
      <c r="B24" s="46">
        <v>98980732.45</v>
      </c>
      <c r="C24" s="68">
        <v>0</v>
      </c>
      <c r="D24" s="46">
        <v>98980732.45</v>
      </c>
      <c r="E24" s="175">
        <v>1.2350206275465125</v>
      </c>
      <c r="F24" s="46">
        <v>2282696.2</v>
      </c>
      <c r="G24" s="68">
        <v>101263428.65</v>
      </c>
      <c r="H24" s="22"/>
      <c r="I24" s="172"/>
    </row>
    <row r="25" spans="1:9" ht="19.5" customHeight="1" thickBot="1">
      <c r="A25" s="183" t="s">
        <v>1014</v>
      </c>
      <c r="B25" s="46">
        <v>44284666.65</v>
      </c>
      <c r="C25" s="68">
        <v>102791.5</v>
      </c>
      <c r="D25" s="46">
        <v>44387458.15</v>
      </c>
      <c r="E25" s="175">
        <v>-13.899607701414093</v>
      </c>
      <c r="F25" s="46">
        <v>0</v>
      </c>
      <c r="G25" s="68">
        <v>44387458.15</v>
      </c>
      <c r="H25" s="22"/>
      <c r="I25" s="172"/>
    </row>
    <row r="26" spans="1:9" ht="19.5" customHeight="1" thickBot="1">
      <c r="A26" s="183" t="s">
        <v>1015</v>
      </c>
      <c r="B26" s="46">
        <v>81573857.85</v>
      </c>
      <c r="C26" s="68">
        <v>0</v>
      </c>
      <c r="D26" s="46">
        <v>81573857.85</v>
      </c>
      <c r="E26" s="175">
        <v>11.704168496014933</v>
      </c>
      <c r="F26" s="46"/>
      <c r="G26" s="68">
        <v>81573857.85</v>
      </c>
      <c r="H26" s="22"/>
      <c r="I26" s="172"/>
    </row>
    <row r="27" spans="1:9" ht="19.5" customHeight="1" thickBot="1">
      <c r="A27" s="183" t="s">
        <v>1016</v>
      </c>
      <c r="B27" s="46">
        <v>83735281.3</v>
      </c>
      <c r="C27" s="68">
        <v>605600</v>
      </c>
      <c r="D27" s="46">
        <v>84340881.3</v>
      </c>
      <c r="E27" s="175">
        <v>1.6934887102208627</v>
      </c>
      <c r="F27" s="46">
        <v>0</v>
      </c>
      <c r="G27" s="68">
        <v>84340881.3</v>
      </c>
      <c r="H27" s="22"/>
      <c r="I27" s="172"/>
    </row>
    <row r="28" spans="1:9" ht="19.5" customHeight="1" thickBot="1">
      <c r="A28" s="183" t="s">
        <v>1017</v>
      </c>
      <c r="B28" s="46">
        <v>146546374.15</v>
      </c>
      <c r="C28" s="68">
        <v>2762647.05</v>
      </c>
      <c r="D28" s="46">
        <v>149309021.20000002</v>
      </c>
      <c r="E28" s="175">
        <v>4.536796630026937</v>
      </c>
      <c r="F28" s="46">
        <v>25444641.45</v>
      </c>
      <c r="G28" s="68">
        <v>174753662.65</v>
      </c>
      <c r="H28" s="22"/>
      <c r="I28" s="172"/>
    </row>
    <row r="29" spans="1:9" ht="19.5" customHeight="1" thickBot="1">
      <c r="A29" s="183" t="s">
        <v>1018</v>
      </c>
      <c r="B29" s="46">
        <v>282367607</v>
      </c>
      <c r="C29" s="68">
        <v>0</v>
      </c>
      <c r="D29" s="46">
        <v>282367607</v>
      </c>
      <c r="E29" s="175">
        <v>-7.152125145304359</v>
      </c>
      <c r="F29" s="46">
        <v>0</v>
      </c>
      <c r="G29" s="68">
        <v>282367607</v>
      </c>
      <c r="H29" s="22"/>
      <c r="I29" s="172"/>
    </row>
    <row r="30" spans="1:9" ht="19.5" customHeight="1" thickBot="1">
      <c r="A30" s="183" t="s">
        <v>1019</v>
      </c>
      <c r="B30" s="46">
        <v>112512913.65</v>
      </c>
      <c r="C30" s="68">
        <v>9219784.5</v>
      </c>
      <c r="D30" s="46">
        <v>121732698.15</v>
      </c>
      <c r="E30" s="175">
        <v>0.030191882502077348</v>
      </c>
      <c r="F30" s="46">
        <v>0</v>
      </c>
      <c r="G30" s="68">
        <v>121732698.15</v>
      </c>
      <c r="H30" s="22"/>
      <c r="I30" s="172"/>
    </row>
    <row r="31" spans="1:9" ht="19.5" customHeight="1" thickBot="1">
      <c r="A31" s="183" t="s">
        <v>1020</v>
      </c>
      <c r="B31" s="46">
        <v>79325637.75</v>
      </c>
      <c r="C31" s="68">
        <v>0</v>
      </c>
      <c r="D31" s="46">
        <v>79325637.75</v>
      </c>
      <c r="E31" s="175">
        <v>0.6384101157483435</v>
      </c>
      <c r="F31" s="46">
        <v>125598.35</v>
      </c>
      <c r="G31" s="68">
        <v>79451236.1</v>
      </c>
      <c r="H31" s="22"/>
      <c r="I31" s="172"/>
    </row>
    <row r="32" spans="1:9" ht="19.5" customHeight="1" thickBot="1">
      <c r="A32" s="183" t="s">
        <v>1021</v>
      </c>
      <c r="B32" s="46">
        <v>209589082</v>
      </c>
      <c r="C32" s="68">
        <v>11692752.75</v>
      </c>
      <c r="D32" s="46">
        <v>221281834.75</v>
      </c>
      <c r="E32" s="175">
        <v>4.985454807620993</v>
      </c>
      <c r="F32" s="46">
        <v>996189.65</v>
      </c>
      <c r="G32" s="68">
        <v>222278025.4</v>
      </c>
      <c r="I32" s="172"/>
    </row>
    <row r="33" spans="1:11" ht="19.5" customHeight="1" thickBot="1">
      <c r="A33" s="183" t="s">
        <v>1022</v>
      </c>
      <c r="B33" s="46">
        <v>30109622</v>
      </c>
      <c r="C33" s="68">
        <v>1726009.5</v>
      </c>
      <c r="D33" s="46">
        <v>31835631.5</v>
      </c>
      <c r="E33" s="175">
        <v>1.2123511272466925</v>
      </c>
      <c r="F33" s="46">
        <v>148556.05</v>
      </c>
      <c r="G33" s="68">
        <v>31984188.05</v>
      </c>
      <c r="I33" s="27"/>
      <c r="J33" s="27"/>
      <c r="K33" s="27"/>
    </row>
    <row r="34" spans="1:9" ht="30" customHeight="1" thickBot="1">
      <c r="A34" s="188" t="s">
        <v>107</v>
      </c>
      <c r="B34" s="110">
        <v>2501106769.1500006</v>
      </c>
      <c r="C34" s="76">
        <v>44219580.050000004</v>
      </c>
      <c r="D34" s="110">
        <v>2545326349.2</v>
      </c>
      <c r="E34" s="176">
        <v>-5.366669921327254</v>
      </c>
      <c r="F34" s="110">
        <v>28997681.7</v>
      </c>
      <c r="G34" s="76">
        <v>2574324032.4</v>
      </c>
      <c r="I34" s="172"/>
    </row>
    <row r="35" spans="1:7" ht="19.5" customHeight="1">
      <c r="A35" s="28" t="s">
        <v>987</v>
      </c>
      <c r="B35" s="29"/>
      <c r="C35" s="29"/>
      <c r="D35" s="29"/>
      <c r="E35" s="29"/>
      <c r="F35" s="29"/>
      <c r="G35" s="29"/>
    </row>
    <row r="36" spans="1:7" ht="11.25" customHeight="1">
      <c r="A36" s="31" t="s">
        <v>364</v>
      </c>
      <c r="B36" s="32"/>
      <c r="C36" s="32"/>
      <c r="D36" s="32"/>
      <c r="E36" s="32"/>
      <c r="F36" s="32"/>
      <c r="G36" s="32"/>
    </row>
    <row r="37" ht="12.75">
      <c r="A37" s="7" t="s">
        <v>365</v>
      </c>
    </row>
    <row r="38" ht="12.75">
      <c r="A38" s="7" t="s">
        <v>366</v>
      </c>
    </row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&amp;L&amp;"Arial,Bold"&amp;14Prämienverbilligung in der OKP</oddHeader>
    <oddFooter>&amp;L&amp;"Arial,Regular"Statistik über die Krankenversicherung 2000, Bundesamt für Sozialversicherung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8.125" style="7" customWidth="1"/>
    <col min="2" max="7" width="14.75390625" style="7" customWidth="1"/>
    <col min="8" max="16384" width="11.375" style="7" customWidth="1"/>
  </cols>
  <sheetData>
    <row r="1" s="1" customFormat="1" ht="13.5" customHeight="1">
      <c r="A1" s="1" t="s">
        <v>1064</v>
      </c>
    </row>
    <row r="2" s="1" customFormat="1" ht="27.75" customHeight="1">
      <c r="A2" s="2" t="s">
        <v>1065</v>
      </c>
    </row>
    <row r="3" spans="1:7" ht="24" customHeight="1">
      <c r="A3" s="35" t="s">
        <v>982</v>
      </c>
      <c r="B3" s="6" t="s">
        <v>1066</v>
      </c>
      <c r="C3" s="36" t="s">
        <v>1067</v>
      </c>
      <c r="D3" s="6" t="s">
        <v>1068</v>
      </c>
      <c r="E3" s="89" t="s">
        <v>1069</v>
      </c>
      <c r="F3" s="6" t="s">
        <v>964</v>
      </c>
      <c r="G3" s="36" t="s">
        <v>972</v>
      </c>
    </row>
    <row r="4" spans="1:7" ht="15" customHeight="1">
      <c r="A4" s="37"/>
      <c r="B4" s="12" t="s">
        <v>1070</v>
      </c>
      <c r="C4" s="38" t="s">
        <v>1071</v>
      </c>
      <c r="D4" s="12" t="s">
        <v>994</v>
      </c>
      <c r="E4" s="39" t="s">
        <v>1072</v>
      </c>
      <c r="F4" s="12"/>
      <c r="G4" s="38" t="s">
        <v>973</v>
      </c>
    </row>
    <row r="5" spans="1:7" ht="15" customHeight="1">
      <c r="A5" s="37"/>
      <c r="B5" s="12" t="s">
        <v>1073</v>
      </c>
      <c r="C5" s="38" t="s">
        <v>1074</v>
      </c>
      <c r="D5" s="12" t="s">
        <v>1075</v>
      </c>
      <c r="E5" s="39" t="s">
        <v>1076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2" t="s">
        <v>1077</v>
      </c>
      <c r="F6" s="16"/>
      <c r="G6" s="41" t="s">
        <v>986</v>
      </c>
    </row>
    <row r="7" spans="1:8" ht="30" customHeight="1" thickBot="1">
      <c r="A7" s="43">
        <v>1994</v>
      </c>
      <c r="B7" s="20">
        <v>6447562</v>
      </c>
      <c r="C7" s="65">
        <v>643991</v>
      </c>
      <c r="D7" s="20">
        <v>15298</v>
      </c>
      <c r="E7" s="44">
        <v>24802</v>
      </c>
      <c r="F7" s="21">
        <v>7131653</v>
      </c>
      <c r="G7" s="48">
        <v>1.0614376306373332</v>
      </c>
      <c r="H7" s="22"/>
    </row>
    <row r="8" spans="1:8" ht="19.5" customHeight="1" thickBot="1">
      <c r="A8" s="45">
        <v>1995</v>
      </c>
      <c r="B8" s="26">
        <v>6399482</v>
      </c>
      <c r="C8" s="68">
        <v>698747</v>
      </c>
      <c r="D8" s="26">
        <v>32705</v>
      </c>
      <c r="E8" s="47">
        <v>35383</v>
      </c>
      <c r="F8" s="46">
        <v>7166317</v>
      </c>
      <c r="G8" s="49">
        <f aca="true" t="shared" si="0" ref="G8:G13">(F8-F7)/F7*100</f>
        <v>0.486058421518826</v>
      </c>
      <c r="H8" s="22"/>
    </row>
    <row r="9" spans="1:7" ht="19.5" customHeight="1" thickBot="1">
      <c r="A9" s="45">
        <v>1996</v>
      </c>
      <c r="B9" s="26">
        <v>4739640</v>
      </c>
      <c r="C9" s="47">
        <v>2305688</v>
      </c>
      <c r="D9" s="26">
        <v>27828</v>
      </c>
      <c r="E9" s="47">
        <v>121598</v>
      </c>
      <c r="F9" s="46">
        <v>7194754</v>
      </c>
      <c r="G9" s="49">
        <f t="shared" si="0"/>
        <v>0.3968147097037432</v>
      </c>
    </row>
    <row r="10" spans="1:7" ht="19.5" customHeight="1" thickBot="1">
      <c r="A10" s="45">
        <v>1997</v>
      </c>
      <c r="B10" s="26">
        <v>4083854</v>
      </c>
      <c r="C10" s="47">
        <v>2736364</v>
      </c>
      <c r="D10" s="26">
        <v>11494</v>
      </c>
      <c r="E10" s="47">
        <v>383093</v>
      </c>
      <c r="F10" s="26">
        <v>7214805</v>
      </c>
      <c r="G10" s="49">
        <f t="shared" si="0"/>
        <v>0.2786891671348319</v>
      </c>
    </row>
    <row r="11" spans="1:7" ht="19.5" customHeight="1" thickBot="1">
      <c r="A11" s="45">
        <v>1998</v>
      </c>
      <c r="B11" s="26">
        <v>4016267</v>
      </c>
      <c r="C11" s="47">
        <v>2726468</v>
      </c>
      <c r="D11" s="26">
        <v>11828</v>
      </c>
      <c r="E11" s="47">
        <v>494040</v>
      </c>
      <c r="F11" s="26">
        <v>7248603</v>
      </c>
      <c r="G11" s="49">
        <f t="shared" si="0"/>
        <v>0.46845340934370366</v>
      </c>
    </row>
    <row r="12" spans="1:7" ht="19.5" customHeight="1" thickBot="1">
      <c r="A12" s="45">
        <v>1999</v>
      </c>
      <c r="B12" s="26">
        <v>3998744</v>
      </c>
      <c r="C12" s="47">
        <v>2715642</v>
      </c>
      <c r="D12" s="26">
        <v>10258</v>
      </c>
      <c r="E12" s="47">
        <v>541890</v>
      </c>
      <c r="F12" s="26">
        <v>7266534</v>
      </c>
      <c r="G12" s="49">
        <f t="shared" si="0"/>
        <v>0.24737180391863092</v>
      </c>
    </row>
    <row r="13" spans="1:7" ht="30" customHeight="1" thickBot="1">
      <c r="A13" s="50">
        <v>2000</v>
      </c>
      <c r="B13" s="51">
        <v>3921920</v>
      </c>
      <c r="C13" s="52">
        <v>2758539</v>
      </c>
      <c r="D13" s="51">
        <v>9811</v>
      </c>
      <c r="E13" s="52">
        <v>577841</v>
      </c>
      <c r="F13" s="51">
        <v>7268111</v>
      </c>
      <c r="G13" s="53">
        <f t="shared" si="0"/>
        <v>0.02170223107742976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5.75390625" style="7" customWidth="1"/>
    <col min="2" max="2" width="48.875" style="117" customWidth="1"/>
    <col min="3" max="4" width="10.75390625" style="117" customWidth="1"/>
    <col min="5" max="5" width="10.75390625" style="7" customWidth="1"/>
    <col min="6" max="8" width="10.75390625" style="22" customWidth="1"/>
    <col min="9" max="17" width="10.75390625" style="7" customWidth="1"/>
    <col min="18" max="16384" width="11.375" style="7" customWidth="1"/>
  </cols>
  <sheetData>
    <row r="1" spans="1:8" s="1" customFormat="1" ht="13.5" customHeight="1">
      <c r="A1" s="1" t="s">
        <v>367</v>
      </c>
      <c r="B1" s="163"/>
      <c r="C1" s="163"/>
      <c r="D1" s="163"/>
      <c r="F1" s="164"/>
      <c r="G1" s="164"/>
      <c r="H1" s="164"/>
    </row>
    <row r="2" spans="1:8" s="1" customFormat="1" ht="27.75" customHeight="1">
      <c r="A2" s="91" t="s">
        <v>368</v>
      </c>
      <c r="B2" s="163"/>
      <c r="C2" s="163"/>
      <c r="D2" s="163"/>
      <c r="F2" s="164"/>
      <c r="G2" s="164"/>
      <c r="H2" s="164"/>
    </row>
    <row r="3" spans="1:17" ht="18" customHeight="1">
      <c r="A3" s="199" t="s">
        <v>369</v>
      </c>
      <c r="B3" s="199" t="s">
        <v>370</v>
      </c>
      <c r="C3" s="200" t="s">
        <v>371</v>
      </c>
      <c r="D3" s="201" t="s">
        <v>372</v>
      </c>
      <c r="E3" s="200" t="s">
        <v>8</v>
      </c>
      <c r="F3" s="202" t="s">
        <v>373</v>
      </c>
      <c r="G3" s="203" t="s">
        <v>1136</v>
      </c>
      <c r="H3" s="201" t="s">
        <v>369</v>
      </c>
      <c r="I3" s="200" t="s">
        <v>1136</v>
      </c>
      <c r="J3" s="201" t="s">
        <v>374</v>
      </c>
      <c r="K3" s="200" t="s">
        <v>374</v>
      </c>
      <c r="L3" s="201" t="s">
        <v>375</v>
      </c>
      <c r="M3" s="203" t="s">
        <v>376</v>
      </c>
      <c r="N3" s="202" t="s">
        <v>376</v>
      </c>
      <c r="O3" s="203" t="s">
        <v>376</v>
      </c>
      <c r="P3" s="201" t="s">
        <v>376</v>
      </c>
      <c r="Q3" s="203" t="s">
        <v>50</v>
      </c>
    </row>
    <row r="4" spans="1:17" ht="15" customHeight="1">
      <c r="A4" s="204" t="s">
        <v>377</v>
      </c>
      <c r="B4" s="204"/>
      <c r="C4" s="205" t="s">
        <v>378</v>
      </c>
      <c r="D4" s="206" t="s">
        <v>964</v>
      </c>
      <c r="E4" s="205" t="s">
        <v>96</v>
      </c>
      <c r="F4" s="207" t="s">
        <v>379</v>
      </c>
      <c r="G4" s="208" t="s">
        <v>380</v>
      </c>
      <c r="H4" s="206" t="s">
        <v>377</v>
      </c>
      <c r="I4" s="205" t="s">
        <v>380</v>
      </c>
      <c r="J4" s="206" t="s">
        <v>381</v>
      </c>
      <c r="K4" s="205" t="s">
        <v>381</v>
      </c>
      <c r="L4" s="206" t="s">
        <v>382</v>
      </c>
      <c r="M4" s="208" t="s">
        <v>383</v>
      </c>
      <c r="N4" s="207" t="s">
        <v>383</v>
      </c>
      <c r="O4" s="208" t="s">
        <v>50</v>
      </c>
      <c r="P4" s="206" t="s">
        <v>50</v>
      </c>
      <c r="Q4" s="208" t="s">
        <v>338</v>
      </c>
    </row>
    <row r="5" spans="1:17" ht="15" customHeight="1">
      <c r="A5" s="204"/>
      <c r="B5" s="204"/>
      <c r="C5" s="205"/>
      <c r="D5" s="206" t="s">
        <v>96</v>
      </c>
      <c r="E5" s="205"/>
      <c r="F5" s="207" t="s">
        <v>384</v>
      </c>
      <c r="G5" s="208" t="s">
        <v>385</v>
      </c>
      <c r="H5" s="206"/>
      <c r="I5" s="205" t="s">
        <v>385</v>
      </c>
      <c r="J5" s="206" t="s">
        <v>386</v>
      </c>
      <c r="K5" s="205" t="s">
        <v>386</v>
      </c>
      <c r="L5" s="206" t="s">
        <v>66</v>
      </c>
      <c r="M5" s="208" t="s">
        <v>387</v>
      </c>
      <c r="N5" s="207" t="s">
        <v>388</v>
      </c>
      <c r="O5" s="208" t="s">
        <v>389</v>
      </c>
      <c r="P5" s="206" t="s">
        <v>390</v>
      </c>
      <c r="Q5" s="208" t="s">
        <v>8</v>
      </c>
    </row>
    <row r="6" spans="1:17" ht="15" customHeight="1">
      <c r="A6" s="204"/>
      <c r="B6" s="204"/>
      <c r="C6" s="205"/>
      <c r="D6" s="206"/>
      <c r="E6" s="205"/>
      <c r="F6" s="207" t="s">
        <v>391</v>
      </c>
      <c r="G6" s="208" t="s">
        <v>389</v>
      </c>
      <c r="H6" s="206"/>
      <c r="I6" s="205" t="s">
        <v>390</v>
      </c>
      <c r="J6" s="206" t="s">
        <v>392</v>
      </c>
      <c r="K6" s="205" t="s">
        <v>393</v>
      </c>
      <c r="L6" s="206" t="s">
        <v>394</v>
      </c>
      <c r="M6" s="208" t="s">
        <v>389</v>
      </c>
      <c r="N6" s="207" t="s">
        <v>66</v>
      </c>
      <c r="O6" s="208"/>
      <c r="P6" s="206" t="s">
        <v>395</v>
      </c>
      <c r="Q6" s="208"/>
    </row>
    <row r="7" spans="1:17" ht="15" customHeight="1">
      <c r="A7" s="204"/>
      <c r="B7" s="204"/>
      <c r="C7" s="205"/>
      <c r="D7" s="206"/>
      <c r="E7" s="205"/>
      <c r="F7" s="207"/>
      <c r="G7" s="208"/>
      <c r="H7" s="206"/>
      <c r="I7" s="205" t="s">
        <v>395</v>
      </c>
      <c r="J7" s="206" t="s">
        <v>396</v>
      </c>
      <c r="K7" s="205" t="s">
        <v>66</v>
      </c>
      <c r="L7" s="206" t="s">
        <v>397</v>
      </c>
      <c r="M7" s="208"/>
      <c r="N7" s="207" t="s">
        <v>398</v>
      </c>
      <c r="O7" s="208"/>
      <c r="P7" s="206" t="s">
        <v>55</v>
      </c>
      <c r="Q7" s="208"/>
    </row>
    <row r="8" spans="1:17" ht="15" customHeight="1">
      <c r="A8" s="204"/>
      <c r="B8" s="204"/>
      <c r="C8" s="205"/>
      <c r="D8" s="206"/>
      <c r="E8" s="205"/>
      <c r="F8" s="207"/>
      <c r="G8" s="208"/>
      <c r="H8" s="206"/>
      <c r="I8" s="205" t="s">
        <v>55</v>
      </c>
      <c r="J8" s="206" t="s">
        <v>399</v>
      </c>
      <c r="K8" s="205" t="s">
        <v>68</v>
      </c>
      <c r="L8" s="206"/>
      <c r="M8" s="208"/>
      <c r="N8" s="207" t="s">
        <v>1128</v>
      </c>
      <c r="O8" s="208"/>
      <c r="P8" s="206"/>
      <c r="Q8" s="208"/>
    </row>
    <row r="9" spans="1:17" ht="18" customHeight="1">
      <c r="A9" s="209"/>
      <c r="B9" s="210"/>
      <c r="C9" s="211">
        <v>1</v>
      </c>
      <c r="D9" s="212">
        <v>2</v>
      </c>
      <c r="E9" s="211">
        <v>3</v>
      </c>
      <c r="F9" s="213">
        <v>4</v>
      </c>
      <c r="G9" s="214">
        <v>5</v>
      </c>
      <c r="H9" s="212"/>
      <c r="I9" s="211" t="s">
        <v>400</v>
      </c>
      <c r="J9" s="212">
        <v>6</v>
      </c>
      <c r="K9" s="211" t="s">
        <v>401</v>
      </c>
      <c r="L9" s="212">
        <v>7</v>
      </c>
      <c r="M9" s="214">
        <v>8</v>
      </c>
      <c r="N9" s="213" t="s">
        <v>402</v>
      </c>
      <c r="O9" s="214">
        <v>9</v>
      </c>
      <c r="P9" s="212" t="s">
        <v>403</v>
      </c>
      <c r="Q9" s="214" t="s">
        <v>404</v>
      </c>
    </row>
    <row r="10" spans="1:17" ht="30" customHeight="1" thickBot="1">
      <c r="A10" s="215">
        <v>8</v>
      </c>
      <c r="B10" s="216" t="s">
        <v>405</v>
      </c>
      <c r="C10" s="217">
        <v>1089705</v>
      </c>
      <c r="D10" s="218">
        <v>1974.1629002099999</v>
      </c>
      <c r="E10" s="219">
        <v>1875.1679234100002</v>
      </c>
      <c r="F10" s="220">
        <v>-0.005146841984984706</v>
      </c>
      <c r="G10" s="219">
        <v>1886.1010920600002</v>
      </c>
      <c r="H10" s="215">
        <v>8</v>
      </c>
      <c r="I10" s="221">
        <v>1730.836411744463</v>
      </c>
      <c r="J10" s="222">
        <v>0.060335354916525454</v>
      </c>
      <c r="K10" s="221">
        <v>112.26960112140445</v>
      </c>
      <c r="L10" s="223">
        <v>-49.110837052229726</v>
      </c>
      <c r="M10" s="219">
        <v>537</v>
      </c>
      <c r="N10" s="223">
        <v>492.79392129062455</v>
      </c>
      <c r="O10" s="219">
        <v>285.71038404</v>
      </c>
      <c r="P10" s="223">
        <v>262.19057822071113</v>
      </c>
      <c r="Q10" s="224">
        <v>0.15236522578758419</v>
      </c>
    </row>
    <row r="11" spans="1:17" ht="18" customHeight="1" thickBot="1">
      <c r="A11" s="225">
        <v>32</v>
      </c>
      <c r="B11" s="226" t="s">
        <v>406</v>
      </c>
      <c r="C11" s="227">
        <v>34624</v>
      </c>
      <c r="D11" s="228">
        <v>64.07559898999999</v>
      </c>
      <c r="E11" s="229">
        <v>63.657205</v>
      </c>
      <c r="F11" s="230">
        <v>0.0409764504957615</v>
      </c>
      <c r="G11" s="229">
        <v>59.0873839</v>
      </c>
      <c r="H11" s="225">
        <v>32</v>
      </c>
      <c r="I11" s="231">
        <v>1706.5441283502773</v>
      </c>
      <c r="J11" s="232">
        <v>0.020301418292722893</v>
      </c>
      <c r="K11" s="231">
        <v>36.974960143253234</v>
      </c>
      <c r="L11" s="233">
        <v>29.312902899722733</v>
      </c>
      <c r="M11" s="229">
        <v>16.4</v>
      </c>
      <c r="N11" s="233">
        <v>473.6598890942699</v>
      </c>
      <c r="O11" s="229">
        <v>13.14738234</v>
      </c>
      <c r="P11" s="233">
        <v>379.7187598197782</v>
      </c>
      <c r="Q11" s="234">
        <v>0.20653408109891094</v>
      </c>
    </row>
    <row r="12" spans="1:17" ht="18" customHeight="1" thickBot="1">
      <c r="A12" s="225">
        <v>40</v>
      </c>
      <c r="B12" s="235" t="s">
        <v>407</v>
      </c>
      <c r="C12" s="227">
        <v>999</v>
      </c>
      <c r="D12" s="228">
        <v>2.20231616</v>
      </c>
      <c r="E12" s="229">
        <v>2.1976712000000003</v>
      </c>
      <c r="F12" s="230">
        <v>-0.39661426268606226</v>
      </c>
      <c r="G12" s="229">
        <v>3.3100710299999996</v>
      </c>
      <c r="H12" s="225">
        <v>40</v>
      </c>
      <c r="I12" s="231">
        <v>3313.384414414414</v>
      </c>
      <c r="J12" s="232">
        <v>0.08829751680734374</v>
      </c>
      <c r="K12" s="231">
        <v>209.40672672672673</v>
      </c>
      <c r="L12" s="233">
        <v>-167.08312312312313</v>
      </c>
      <c r="M12" s="229">
        <v>0.74</v>
      </c>
      <c r="N12" s="233">
        <v>740.7407407407408</v>
      </c>
      <c r="O12" s="229">
        <v>0.45533409</v>
      </c>
      <c r="P12" s="233">
        <v>455.7898798798799</v>
      </c>
      <c r="Q12" s="234">
        <v>0.2071893602646292</v>
      </c>
    </row>
    <row r="13" spans="1:17" ht="18" customHeight="1" thickBot="1">
      <c r="A13" s="225">
        <v>57</v>
      </c>
      <c r="B13" s="235" t="s">
        <v>408</v>
      </c>
      <c r="C13" s="227">
        <v>8477</v>
      </c>
      <c r="D13" s="228">
        <v>22.5786659</v>
      </c>
      <c r="E13" s="229">
        <v>21.949</v>
      </c>
      <c r="F13" s="230">
        <v>0.09772113462204159</v>
      </c>
      <c r="G13" s="229">
        <v>18.062266700000002</v>
      </c>
      <c r="H13" s="225">
        <v>57</v>
      </c>
      <c r="I13" s="231">
        <v>2130.738079509261</v>
      </c>
      <c r="J13" s="232">
        <v>0.061350482259805134</v>
      </c>
      <c r="K13" s="231">
        <v>153.9973327828241</v>
      </c>
      <c r="L13" s="233">
        <v>153.396567181786</v>
      </c>
      <c r="M13" s="229">
        <v>10.58175</v>
      </c>
      <c r="N13" s="233">
        <v>1248.289489206087</v>
      </c>
      <c r="O13" s="229">
        <v>13.5774566</v>
      </c>
      <c r="P13" s="233">
        <v>1601.6817978058275</v>
      </c>
      <c r="Q13" s="234">
        <v>0.6185911248804046</v>
      </c>
    </row>
    <row r="14" spans="1:17" ht="18" customHeight="1" thickBot="1">
      <c r="A14" s="225">
        <v>62</v>
      </c>
      <c r="B14" s="235" t="s">
        <v>409</v>
      </c>
      <c r="C14" s="227">
        <v>214189</v>
      </c>
      <c r="D14" s="228">
        <v>522.3710107200001</v>
      </c>
      <c r="E14" s="229">
        <v>516.77846855</v>
      </c>
      <c r="F14" s="230">
        <v>-0.04390712832319478</v>
      </c>
      <c r="G14" s="229">
        <v>517.56894569</v>
      </c>
      <c r="H14" s="225">
        <v>62</v>
      </c>
      <c r="I14" s="231">
        <v>2416.41235399577</v>
      </c>
      <c r="J14" s="232">
        <v>0.08142637471639597</v>
      </c>
      <c r="K14" s="231">
        <v>204.80195248121984</v>
      </c>
      <c r="L14" s="233">
        <v>-76.34744015799131</v>
      </c>
      <c r="M14" s="229">
        <v>169.03977890000002</v>
      </c>
      <c r="N14" s="233">
        <v>789.2084976352661</v>
      </c>
      <c r="O14" s="229">
        <v>81.72510097</v>
      </c>
      <c r="P14" s="233">
        <v>381.5560134740813</v>
      </c>
      <c r="Q14" s="234">
        <v>0.1581433940142822</v>
      </c>
    </row>
    <row r="15" spans="1:17" ht="18" customHeight="1" thickBot="1">
      <c r="A15" s="225">
        <v>97</v>
      </c>
      <c r="B15" s="235" t="s">
        <v>410</v>
      </c>
      <c r="C15" s="227">
        <v>744</v>
      </c>
      <c r="D15" s="228">
        <v>1.1541566</v>
      </c>
      <c r="E15" s="229">
        <v>1.0884246000000002</v>
      </c>
      <c r="F15" s="230">
        <v>-0.06557242751980104</v>
      </c>
      <c r="G15" s="229">
        <v>1.162576</v>
      </c>
      <c r="H15" s="225">
        <v>97</v>
      </c>
      <c r="I15" s="231">
        <v>1562.6021505376343</v>
      </c>
      <c r="J15" s="232">
        <v>0.0009336574743108813</v>
      </c>
      <c r="K15" s="231">
        <v>1.3440860215053763</v>
      </c>
      <c r="L15" s="233">
        <v>111.69354838709677</v>
      </c>
      <c r="M15" s="229">
        <v>0.25</v>
      </c>
      <c r="N15" s="233">
        <v>336.02150537634407</v>
      </c>
      <c r="O15" s="229">
        <v>0.74307825</v>
      </c>
      <c r="P15" s="233">
        <v>998.7610887096774</v>
      </c>
      <c r="Q15" s="234">
        <v>0.6827099001621242</v>
      </c>
    </row>
    <row r="16" spans="1:17" ht="18" customHeight="1" thickBot="1">
      <c r="A16" s="225">
        <v>109</v>
      </c>
      <c r="B16" s="235" t="s">
        <v>411</v>
      </c>
      <c r="C16" s="227">
        <v>258</v>
      </c>
      <c r="D16" s="228">
        <v>0.3110055</v>
      </c>
      <c r="E16" s="229">
        <v>0.29460505</v>
      </c>
      <c r="F16" s="230">
        <v>0.16879122716479292</v>
      </c>
      <c r="G16" s="229">
        <v>0.36890425</v>
      </c>
      <c r="H16" s="225">
        <v>109</v>
      </c>
      <c r="I16" s="231">
        <v>1429.8614341085272</v>
      </c>
      <c r="J16" s="232">
        <v>0.04157669631564751</v>
      </c>
      <c r="K16" s="231">
        <v>68.7986434108527</v>
      </c>
      <c r="L16" s="233">
        <v>-449.29282945736435</v>
      </c>
      <c r="M16" s="229">
        <v>0.1</v>
      </c>
      <c r="N16" s="233">
        <v>387.5968992248062</v>
      </c>
      <c r="O16" s="229">
        <v>0.6180884499999999</v>
      </c>
      <c r="P16" s="233">
        <v>2395.6916666666666</v>
      </c>
      <c r="Q16" s="234">
        <v>2.098023947654665</v>
      </c>
    </row>
    <row r="17" spans="1:17" ht="18" customHeight="1" thickBot="1">
      <c r="A17" s="225">
        <v>134</v>
      </c>
      <c r="B17" s="235" t="s">
        <v>412</v>
      </c>
      <c r="C17" s="227">
        <v>1909</v>
      </c>
      <c r="D17" s="228">
        <v>2.74877352</v>
      </c>
      <c r="E17" s="229">
        <v>2.7539840499999997</v>
      </c>
      <c r="F17" s="230">
        <v>-0.06615786956504151</v>
      </c>
      <c r="G17" s="229">
        <v>3.13307</v>
      </c>
      <c r="H17" s="225">
        <v>134</v>
      </c>
      <c r="I17" s="231">
        <v>1641.2100576217915</v>
      </c>
      <c r="J17" s="232">
        <v>0.06617497936786292</v>
      </c>
      <c r="K17" s="231">
        <v>95.64997380827658</v>
      </c>
      <c r="L17" s="233">
        <v>-5.507637506547931</v>
      </c>
      <c r="M17" s="229">
        <v>1.15</v>
      </c>
      <c r="N17" s="233">
        <v>602.4096385542168</v>
      </c>
      <c r="O17" s="229">
        <v>1.5593881699999999</v>
      </c>
      <c r="P17" s="233">
        <v>816.8612729177579</v>
      </c>
      <c r="Q17" s="234">
        <v>0.5662299206126484</v>
      </c>
    </row>
    <row r="18" spans="1:17" ht="18" customHeight="1" thickBot="1">
      <c r="A18" s="225">
        <v>147</v>
      </c>
      <c r="B18" s="235" t="s">
        <v>413</v>
      </c>
      <c r="C18" s="227">
        <v>31577</v>
      </c>
      <c r="D18" s="228">
        <v>65.49372952</v>
      </c>
      <c r="E18" s="229">
        <v>59.0434857</v>
      </c>
      <c r="F18" s="230">
        <v>-0.14465073129034411</v>
      </c>
      <c r="G18" s="229">
        <v>69.38811750000002</v>
      </c>
      <c r="H18" s="225">
        <v>147</v>
      </c>
      <c r="I18" s="231">
        <v>2197.4258954302186</v>
      </c>
      <c r="J18" s="232">
        <v>0.07774391753847701</v>
      </c>
      <c r="K18" s="231">
        <v>160.3060170377173</v>
      </c>
      <c r="L18" s="233">
        <v>12.120969693131077</v>
      </c>
      <c r="M18" s="229">
        <v>17.731153850000002</v>
      </c>
      <c r="N18" s="233">
        <v>561.5211657218862</v>
      </c>
      <c r="O18" s="229">
        <v>8.0270041</v>
      </c>
      <c r="P18" s="233">
        <v>254.2041390885771</v>
      </c>
      <c r="Q18" s="234">
        <v>0.1359507150506868</v>
      </c>
    </row>
    <row r="19" spans="1:17" ht="18" customHeight="1" thickBot="1">
      <c r="A19" s="225">
        <v>160</v>
      </c>
      <c r="B19" s="235" t="s">
        <v>414</v>
      </c>
      <c r="C19" s="227">
        <v>20745</v>
      </c>
      <c r="D19" s="228">
        <v>41.60425767</v>
      </c>
      <c r="E19" s="229">
        <v>41.0229928</v>
      </c>
      <c r="F19" s="230">
        <v>0.14056746418569135</v>
      </c>
      <c r="G19" s="229">
        <v>29.870589199999998</v>
      </c>
      <c r="H19" s="225">
        <v>160</v>
      </c>
      <c r="I19" s="231">
        <v>1439.8934297421065</v>
      </c>
      <c r="J19" s="232">
        <v>0.08009351079313283</v>
      </c>
      <c r="K19" s="231">
        <v>159.34344468546638</v>
      </c>
      <c r="L19" s="233">
        <v>16.040120993010365</v>
      </c>
      <c r="M19" s="229">
        <v>9.3</v>
      </c>
      <c r="N19" s="233">
        <v>448.3007953723789</v>
      </c>
      <c r="O19" s="229">
        <v>7.174234070000001</v>
      </c>
      <c r="P19" s="233">
        <v>345.82955266329236</v>
      </c>
      <c r="Q19" s="234">
        <v>0.17488324425710844</v>
      </c>
    </row>
    <row r="20" spans="1:17" ht="18" customHeight="1" thickBot="1">
      <c r="A20" s="225">
        <v>178</v>
      </c>
      <c r="B20" s="235" t="s">
        <v>415</v>
      </c>
      <c r="C20" s="227">
        <v>899</v>
      </c>
      <c r="D20" s="228">
        <v>1.23301215</v>
      </c>
      <c r="E20" s="229">
        <v>1.1803461499999999</v>
      </c>
      <c r="F20" s="230">
        <v>0.13949578680145205</v>
      </c>
      <c r="G20" s="229">
        <v>0.9990500999999999</v>
      </c>
      <c r="H20" s="225">
        <v>178</v>
      </c>
      <c r="I20" s="231">
        <v>1111.2904338153503</v>
      </c>
      <c r="J20" s="232">
        <v>0.06933583480853717</v>
      </c>
      <c r="K20" s="231">
        <v>98.35411568409344</v>
      </c>
      <c r="L20" s="233">
        <v>-46.98036707452725</v>
      </c>
      <c r="M20" s="229">
        <v>0.4</v>
      </c>
      <c r="N20" s="233">
        <v>444.9388209121246</v>
      </c>
      <c r="O20" s="229">
        <v>0.9368408</v>
      </c>
      <c r="P20" s="233">
        <v>1042.0921023359288</v>
      </c>
      <c r="Q20" s="234">
        <v>0.7937000514637169</v>
      </c>
    </row>
    <row r="21" spans="1:17" ht="18" customHeight="1" thickBot="1">
      <c r="A21" s="225">
        <v>182</v>
      </c>
      <c r="B21" s="235" t="s">
        <v>416</v>
      </c>
      <c r="C21" s="227">
        <v>26003</v>
      </c>
      <c r="D21" s="228">
        <v>51.72039283</v>
      </c>
      <c r="E21" s="229">
        <v>51.29577869999999</v>
      </c>
      <c r="F21" s="230">
        <v>0.04172345049839406</v>
      </c>
      <c r="G21" s="229">
        <v>46.91258094</v>
      </c>
      <c r="H21" s="225">
        <v>182</v>
      </c>
      <c r="I21" s="231">
        <v>1804.1218682459714</v>
      </c>
      <c r="J21" s="232">
        <v>0.08223167429992906</v>
      </c>
      <c r="K21" s="231">
        <v>174.06040918355575</v>
      </c>
      <c r="L21" s="233">
        <v>-127.69121447525285</v>
      </c>
      <c r="M21" s="229">
        <v>13.7</v>
      </c>
      <c r="N21" s="233">
        <v>526.8622851209476</v>
      </c>
      <c r="O21" s="229">
        <v>12.86156558</v>
      </c>
      <c r="P21" s="233">
        <v>494.61852786216974</v>
      </c>
      <c r="Q21" s="234">
        <v>0.2507334113245463</v>
      </c>
    </row>
    <row r="22" spans="1:17" ht="18" customHeight="1" thickBot="1">
      <c r="A22" s="225">
        <v>194</v>
      </c>
      <c r="B22" s="235" t="s">
        <v>417</v>
      </c>
      <c r="C22" s="227">
        <v>8236</v>
      </c>
      <c r="D22" s="228">
        <v>12.466187799999998</v>
      </c>
      <c r="E22" s="229">
        <v>12.252490949999999</v>
      </c>
      <c r="F22" s="230">
        <v>0.23284127806898597</v>
      </c>
      <c r="G22" s="229">
        <v>9.069934049999999</v>
      </c>
      <c r="H22" s="225">
        <v>194</v>
      </c>
      <c r="I22" s="231">
        <v>1101.2547413793102</v>
      </c>
      <c r="J22" s="232">
        <v>0.016081568734945883</v>
      </c>
      <c r="K22" s="231">
        <v>23.757782904322486</v>
      </c>
      <c r="L22" s="233">
        <v>36.291701068479846</v>
      </c>
      <c r="M22" s="229">
        <v>2.45</v>
      </c>
      <c r="N22" s="233">
        <v>297.47450218552694</v>
      </c>
      <c r="O22" s="229">
        <v>5.7673143</v>
      </c>
      <c r="P22" s="233">
        <v>700.2567144244779</v>
      </c>
      <c r="Q22" s="234">
        <v>0.4707054527553028</v>
      </c>
    </row>
    <row r="23" spans="1:17" ht="18" customHeight="1" thickBot="1">
      <c r="A23" s="225">
        <v>216</v>
      </c>
      <c r="B23" s="235" t="s">
        <v>418</v>
      </c>
      <c r="C23" s="227">
        <v>610</v>
      </c>
      <c r="D23" s="228">
        <v>1.34086109</v>
      </c>
      <c r="E23" s="229">
        <v>1.3245082</v>
      </c>
      <c r="F23" s="230">
        <v>-0.034690394364415476</v>
      </c>
      <c r="G23" s="229">
        <v>1.1730601</v>
      </c>
      <c r="H23" s="225">
        <v>216</v>
      </c>
      <c r="I23" s="231">
        <v>1923.0493442622953</v>
      </c>
      <c r="J23" s="232">
        <v>0.07087815892949086</v>
      </c>
      <c r="K23" s="231">
        <v>151.18967213114755</v>
      </c>
      <c r="L23" s="233">
        <v>65.04039344262296</v>
      </c>
      <c r="M23" s="229">
        <v>0.48</v>
      </c>
      <c r="N23" s="233">
        <v>786.8852459016393</v>
      </c>
      <c r="O23" s="229">
        <v>1.35402525</v>
      </c>
      <c r="P23" s="233">
        <v>2219.713524590164</v>
      </c>
      <c r="Q23" s="234">
        <v>1.0222852904949928</v>
      </c>
    </row>
    <row r="24" spans="1:17" ht="18" customHeight="1" thickBot="1">
      <c r="A24" s="225">
        <v>240</v>
      </c>
      <c r="B24" s="235" t="s">
        <v>419</v>
      </c>
      <c r="C24" s="227">
        <v>301</v>
      </c>
      <c r="D24" s="228">
        <v>0.4758368</v>
      </c>
      <c r="E24" s="229">
        <v>0.47745715</v>
      </c>
      <c r="F24" s="230">
        <v>0.01294141184540582</v>
      </c>
      <c r="G24" s="229">
        <v>0.42481990000000003</v>
      </c>
      <c r="H24" s="225">
        <v>240</v>
      </c>
      <c r="I24" s="231">
        <v>1411.3617940199335</v>
      </c>
      <c r="J24" s="232">
        <v>0.1436796202338425</v>
      </c>
      <c r="K24" s="231">
        <v>229.06362126245844</v>
      </c>
      <c r="L24" s="233">
        <v>-13.41345514950166</v>
      </c>
      <c r="M24" s="229">
        <v>0.09</v>
      </c>
      <c r="N24" s="233">
        <v>299.0033222591362</v>
      </c>
      <c r="O24" s="229">
        <v>0.62187008</v>
      </c>
      <c r="P24" s="233">
        <v>2066.0135548172757</v>
      </c>
      <c r="Q24" s="234">
        <v>1.3024625979525073</v>
      </c>
    </row>
    <row r="25" spans="1:17" ht="18" customHeight="1" thickBot="1">
      <c r="A25" s="225">
        <v>246</v>
      </c>
      <c r="B25" s="235" t="s">
        <v>420</v>
      </c>
      <c r="C25" s="227">
        <v>3123</v>
      </c>
      <c r="D25" s="228">
        <v>5.071346149999999</v>
      </c>
      <c r="E25" s="229">
        <v>5.0442964</v>
      </c>
      <c r="F25" s="230">
        <v>0.20803845148688976</v>
      </c>
      <c r="G25" s="229">
        <v>3.3491776</v>
      </c>
      <c r="H25" s="225">
        <v>246</v>
      </c>
      <c r="I25" s="231">
        <v>1072.4231828370157</v>
      </c>
      <c r="J25" s="232">
        <v>0.06248189425888034</v>
      </c>
      <c r="K25" s="231">
        <v>94.97899455651618</v>
      </c>
      <c r="L25" s="233">
        <v>103.76575408261287</v>
      </c>
      <c r="M25" s="229">
        <v>1.1</v>
      </c>
      <c r="N25" s="233">
        <v>352.22542427153377</v>
      </c>
      <c r="O25" s="229">
        <v>2.3013954500000002</v>
      </c>
      <c r="P25" s="233">
        <v>736.9181716298432</v>
      </c>
      <c r="Q25" s="234">
        <v>0.4562371572772766</v>
      </c>
    </row>
    <row r="26" spans="1:17" ht="18" customHeight="1" thickBot="1">
      <c r="A26" s="225">
        <v>261</v>
      </c>
      <c r="B26" s="235" t="s">
        <v>421</v>
      </c>
      <c r="C26" s="227">
        <v>9947</v>
      </c>
      <c r="D26" s="228">
        <v>15.614432719999996</v>
      </c>
      <c r="E26" s="229">
        <v>14.062508</v>
      </c>
      <c r="F26" s="230">
        <v>0.09499884027807322</v>
      </c>
      <c r="G26" s="229">
        <v>13.254204350000002</v>
      </c>
      <c r="H26" s="225">
        <v>261</v>
      </c>
      <c r="I26" s="231">
        <v>1332.4825927415302</v>
      </c>
      <c r="J26" s="232">
        <v>0.07425186330349956</v>
      </c>
      <c r="K26" s="231">
        <v>118.70418719211823</v>
      </c>
      <c r="L26" s="233">
        <v>-28.906457223283404</v>
      </c>
      <c r="M26" s="229">
        <v>3.6</v>
      </c>
      <c r="N26" s="233">
        <v>361.91816628129084</v>
      </c>
      <c r="O26" s="229">
        <v>5.35840788</v>
      </c>
      <c r="P26" s="233">
        <v>538.6958761435609</v>
      </c>
      <c r="Q26" s="234">
        <v>0.38104212136270427</v>
      </c>
    </row>
    <row r="27" spans="1:17" ht="18" customHeight="1" thickBot="1">
      <c r="A27" s="225">
        <v>263</v>
      </c>
      <c r="B27" s="235" t="s">
        <v>422</v>
      </c>
      <c r="C27" s="227">
        <v>34026</v>
      </c>
      <c r="D27" s="228">
        <v>82.70843015</v>
      </c>
      <c r="E27" s="229">
        <v>81.36216919999998</v>
      </c>
      <c r="F27" s="230">
        <v>0.04692299192430024</v>
      </c>
      <c r="G27" s="229">
        <v>71.38646347999999</v>
      </c>
      <c r="H27" s="225">
        <v>263</v>
      </c>
      <c r="I27" s="231">
        <v>2097.997516017163</v>
      </c>
      <c r="J27" s="232">
        <v>0.053679942754514376</v>
      </c>
      <c r="K27" s="231">
        <v>128.51428231352494</v>
      </c>
      <c r="L27" s="233">
        <v>36.65826573796508</v>
      </c>
      <c r="M27" s="229">
        <v>19.4</v>
      </c>
      <c r="N27" s="233">
        <v>570.1522365250103</v>
      </c>
      <c r="O27" s="229">
        <v>12.99238634</v>
      </c>
      <c r="P27" s="233">
        <v>381.8370169870099</v>
      </c>
      <c r="Q27" s="234">
        <v>0.15968584008696762</v>
      </c>
    </row>
    <row r="28" spans="1:17" ht="18" customHeight="1" thickBot="1">
      <c r="A28" s="225">
        <v>290</v>
      </c>
      <c r="B28" s="235" t="s">
        <v>423</v>
      </c>
      <c r="C28" s="227">
        <v>548788</v>
      </c>
      <c r="D28" s="228">
        <v>989.1012399599999</v>
      </c>
      <c r="E28" s="229">
        <v>951.8459624999999</v>
      </c>
      <c r="F28" s="230">
        <v>-0.01910325984503278</v>
      </c>
      <c r="G28" s="229">
        <v>969.0025242400002</v>
      </c>
      <c r="H28" s="225">
        <v>290</v>
      </c>
      <c r="I28" s="231">
        <v>1765.7137624000527</v>
      </c>
      <c r="J28" s="232">
        <v>0.056856809418237744</v>
      </c>
      <c r="K28" s="231">
        <v>106.19677939386429</v>
      </c>
      <c r="L28" s="233">
        <v>-65.45591835098436</v>
      </c>
      <c r="M28" s="229">
        <v>278.4308528</v>
      </c>
      <c r="N28" s="233">
        <v>507.35594218532475</v>
      </c>
      <c r="O28" s="229">
        <v>181.88735186000002</v>
      </c>
      <c r="P28" s="233">
        <v>331.43463752851744</v>
      </c>
      <c r="Q28" s="234">
        <v>0.19108906170309048</v>
      </c>
    </row>
    <row r="29" spans="1:17" ht="18" customHeight="1" thickBot="1">
      <c r="A29" s="225">
        <v>294</v>
      </c>
      <c r="B29" s="235" t="s">
        <v>424</v>
      </c>
      <c r="C29" s="227">
        <v>1430</v>
      </c>
      <c r="D29" s="228">
        <v>2.04076435</v>
      </c>
      <c r="E29" s="229">
        <v>1.8923113999999999</v>
      </c>
      <c r="F29" s="230">
        <v>-0.22829681437741697</v>
      </c>
      <c r="G29" s="229">
        <v>2.05959973</v>
      </c>
      <c r="H29" s="225">
        <v>294</v>
      </c>
      <c r="I29" s="231">
        <v>1440.2795314685316</v>
      </c>
      <c r="J29" s="232">
        <v>0.10457728532036006</v>
      </c>
      <c r="K29" s="231">
        <v>135.91402097902096</v>
      </c>
      <c r="L29" s="233">
        <v>127.45648251748251</v>
      </c>
      <c r="M29" s="229">
        <v>0.75</v>
      </c>
      <c r="N29" s="233">
        <v>524.4755244755245</v>
      </c>
      <c r="O29" s="229">
        <v>1.89929342</v>
      </c>
      <c r="P29" s="233">
        <v>1328.1772167832166</v>
      </c>
      <c r="Q29" s="234">
        <v>1.0036896781364844</v>
      </c>
    </row>
    <row r="30" spans="1:17" ht="18" customHeight="1" thickBot="1">
      <c r="A30" s="225">
        <v>312</v>
      </c>
      <c r="B30" s="235" t="s">
        <v>425</v>
      </c>
      <c r="C30" s="227">
        <v>90416</v>
      </c>
      <c r="D30" s="228">
        <v>163.97705141</v>
      </c>
      <c r="E30" s="229">
        <v>156.37987120000003</v>
      </c>
      <c r="F30" s="230">
        <v>-0.10376543457569665</v>
      </c>
      <c r="G30" s="229">
        <v>162.36113386000002</v>
      </c>
      <c r="H30" s="225">
        <v>312</v>
      </c>
      <c r="I30" s="231">
        <v>1795.7124166076803</v>
      </c>
      <c r="J30" s="232">
        <v>0.05314513844365396</v>
      </c>
      <c r="K30" s="231">
        <v>96.22471597947266</v>
      </c>
      <c r="L30" s="233">
        <v>2.9820331578481762</v>
      </c>
      <c r="M30" s="229">
        <v>53.807</v>
      </c>
      <c r="N30" s="233">
        <v>595.1048486993452</v>
      </c>
      <c r="O30" s="229">
        <v>50.70646592</v>
      </c>
      <c r="P30" s="233">
        <v>560.8129746947443</v>
      </c>
      <c r="Q30" s="234">
        <v>0.3242518716181165</v>
      </c>
    </row>
    <row r="31" spans="1:17" ht="18" customHeight="1" thickBot="1">
      <c r="A31" s="225">
        <v>343</v>
      </c>
      <c r="B31" s="235" t="s">
        <v>426</v>
      </c>
      <c r="C31" s="227">
        <v>52723</v>
      </c>
      <c r="D31" s="228">
        <v>127.25325855</v>
      </c>
      <c r="E31" s="229">
        <v>123.28702530000001</v>
      </c>
      <c r="F31" s="230">
        <v>-0.06625259027600754</v>
      </c>
      <c r="G31" s="229">
        <v>125.61783226999998</v>
      </c>
      <c r="H31" s="225">
        <v>343</v>
      </c>
      <c r="I31" s="231">
        <v>2382.6002365191657</v>
      </c>
      <c r="J31" s="232">
        <v>0.08084074313082075</v>
      </c>
      <c r="K31" s="231">
        <v>197.9293695351175</v>
      </c>
      <c r="L31" s="233">
        <v>-34.76686398725414</v>
      </c>
      <c r="M31" s="229">
        <v>33.6</v>
      </c>
      <c r="N31" s="233">
        <v>637.29302202075</v>
      </c>
      <c r="O31" s="229">
        <v>31.68093711</v>
      </c>
      <c r="P31" s="233">
        <v>600.894052121465</v>
      </c>
      <c r="Q31" s="234">
        <v>0.25696894732360775</v>
      </c>
    </row>
    <row r="32" spans="1:17" ht="18" customHeight="1" thickBot="1">
      <c r="A32" s="225">
        <v>354</v>
      </c>
      <c r="B32" s="235" t="s">
        <v>427</v>
      </c>
      <c r="C32" s="227">
        <v>25490</v>
      </c>
      <c r="D32" s="228">
        <v>41.199482919999994</v>
      </c>
      <c r="E32" s="229">
        <v>40.8331611</v>
      </c>
      <c r="F32" s="230">
        <v>0.10960542899939874</v>
      </c>
      <c r="G32" s="229">
        <v>39.601735049999995</v>
      </c>
      <c r="H32" s="225">
        <v>354</v>
      </c>
      <c r="I32" s="231">
        <v>1553.6184797959984</v>
      </c>
      <c r="J32" s="232">
        <v>0.0672992598160876</v>
      </c>
      <c r="K32" s="231">
        <v>144.87818163985878</v>
      </c>
      <c r="L32" s="233">
        <v>-536.4457049823461</v>
      </c>
      <c r="M32" s="229">
        <v>16.192707</v>
      </c>
      <c r="N32" s="233">
        <v>635.2572381326011</v>
      </c>
      <c r="O32" s="229">
        <v>-7.3547083099999995</v>
      </c>
      <c r="P32" s="233">
        <v>-288.53308395449193</v>
      </c>
      <c r="Q32" s="234">
        <v>-0.18011606527323204</v>
      </c>
    </row>
    <row r="33" spans="1:17" ht="18" customHeight="1" thickBot="1">
      <c r="A33" s="225">
        <v>360</v>
      </c>
      <c r="B33" s="235" t="s">
        <v>428</v>
      </c>
      <c r="C33" s="227">
        <v>8650</v>
      </c>
      <c r="D33" s="228">
        <v>11.37689591</v>
      </c>
      <c r="E33" s="229">
        <v>10.9366615</v>
      </c>
      <c r="F33" s="230">
        <v>0.12495868919310522</v>
      </c>
      <c r="G33" s="229">
        <v>8.405367</v>
      </c>
      <c r="H33" s="225">
        <v>360</v>
      </c>
      <c r="I33" s="231">
        <v>971.7187283236995</v>
      </c>
      <c r="J33" s="232">
        <v>0.03730157940938575</v>
      </c>
      <c r="K33" s="231">
        <v>46.72611560693642</v>
      </c>
      <c r="L33" s="233">
        <v>62.59024971098266</v>
      </c>
      <c r="M33" s="229">
        <v>2.75109505</v>
      </c>
      <c r="N33" s="233">
        <v>318.04567052023117</v>
      </c>
      <c r="O33" s="229">
        <v>5.58198111</v>
      </c>
      <c r="P33" s="233">
        <v>645.3157352601156</v>
      </c>
      <c r="Q33" s="234">
        <v>0.5103916867135369</v>
      </c>
    </row>
    <row r="34" spans="1:17" ht="18" customHeight="1" thickBot="1">
      <c r="A34" s="225">
        <v>376</v>
      </c>
      <c r="B34" s="235" t="s">
        <v>429</v>
      </c>
      <c r="C34" s="227">
        <v>303910</v>
      </c>
      <c r="D34" s="228">
        <v>548.42020283</v>
      </c>
      <c r="E34" s="229">
        <v>524.24159735</v>
      </c>
      <c r="F34" s="230">
        <v>0.07891073738108591</v>
      </c>
      <c r="G34" s="229">
        <v>487.92748864999993</v>
      </c>
      <c r="H34" s="225">
        <v>376</v>
      </c>
      <c r="I34" s="231">
        <v>1605.4999462011776</v>
      </c>
      <c r="J34" s="232">
        <v>0.06460309845039032</v>
      </c>
      <c r="K34" s="231">
        <v>124.57906166299232</v>
      </c>
      <c r="L34" s="233">
        <v>-123.8278887170544</v>
      </c>
      <c r="M34" s="229">
        <v>174.21322</v>
      </c>
      <c r="N34" s="233">
        <v>573.2395116975421</v>
      </c>
      <c r="O34" s="229">
        <v>172.79046378</v>
      </c>
      <c r="P34" s="233">
        <v>568.5580065808956</v>
      </c>
      <c r="Q34" s="234">
        <v>0.32960082651480194</v>
      </c>
    </row>
    <row r="35" spans="1:17" ht="18" customHeight="1" thickBot="1">
      <c r="A35" s="225">
        <v>411</v>
      </c>
      <c r="B35" s="235" t="s">
        <v>430</v>
      </c>
      <c r="C35" s="227">
        <v>29944</v>
      </c>
      <c r="D35" s="228">
        <v>45.87979179</v>
      </c>
      <c r="E35" s="229">
        <v>40.827333</v>
      </c>
      <c r="F35" s="230">
        <v>0.033583413086365276</v>
      </c>
      <c r="G35" s="229">
        <v>41.1429254</v>
      </c>
      <c r="H35" s="225">
        <v>411</v>
      </c>
      <c r="I35" s="231">
        <v>1373.9956385252474</v>
      </c>
      <c r="J35" s="232">
        <v>0.06099275326366458</v>
      </c>
      <c r="K35" s="231">
        <v>92.22091236975687</v>
      </c>
      <c r="L35" s="233">
        <v>20.18861508148544</v>
      </c>
      <c r="M35" s="229">
        <v>14.9508592</v>
      </c>
      <c r="N35" s="233">
        <v>499.2939887790542</v>
      </c>
      <c r="O35" s="229">
        <v>11.0151062</v>
      </c>
      <c r="P35" s="233">
        <v>367.8568728292813</v>
      </c>
      <c r="Q35" s="234">
        <v>0.26979734875163164</v>
      </c>
    </row>
    <row r="36" spans="1:17" ht="18" customHeight="1" thickBot="1">
      <c r="A36" s="225">
        <v>445</v>
      </c>
      <c r="B36" s="235" t="s">
        <v>431</v>
      </c>
      <c r="C36" s="227">
        <v>59059</v>
      </c>
      <c r="D36" s="228">
        <v>114.55091137</v>
      </c>
      <c r="E36" s="229">
        <v>112.51848059999999</v>
      </c>
      <c r="F36" s="230">
        <v>0.19506413988995924</v>
      </c>
      <c r="G36" s="229">
        <v>81.83058161000001</v>
      </c>
      <c r="H36" s="225">
        <v>445</v>
      </c>
      <c r="I36" s="231">
        <v>1385.5734369020813</v>
      </c>
      <c r="J36" s="232">
        <v>0.07394759387679119</v>
      </c>
      <c r="K36" s="231">
        <v>146.4982497163853</v>
      </c>
      <c r="L36" s="233">
        <v>-41.50781117187896</v>
      </c>
      <c r="M36" s="229">
        <v>23.6</v>
      </c>
      <c r="N36" s="233">
        <v>399.6003996003996</v>
      </c>
      <c r="O36" s="229">
        <v>20.68871278</v>
      </c>
      <c r="P36" s="233">
        <v>350.30584297058874</v>
      </c>
      <c r="Q36" s="234">
        <v>0.18386946455087488</v>
      </c>
    </row>
    <row r="37" spans="1:17" ht="18" customHeight="1" thickBot="1">
      <c r="A37" s="225">
        <v>455</v>
      </c>
      <c r="B37" s="235" t="s">
        <v>432</v>
      </c>
      <c r="C37" s="227">
        <v>84040</v>
      </c>
      <c r="D37" s="228">
        <v>126.81972306</v>
      </c>
      <c r="E37" s="229">
        <v>118.57794636</v>
      </c>
      <c r="F37" s="230">
        <v>-0.013972968535514163</v>
      </c>
      <c r="G37" s="229">
        <v>123.99818125</v>
      </c>
      <c r="H37" s="225">
        <v>455</v>
      </c>
      <c r="I37" s="231">
        <v>1475.4662214421703</v>
      </c>
      <c r="J37" s="232">
        <v>0.06694270010864227</v>
      </c>
      <c r="K37" s="231">
        <v>110.7470063065207</v>
      </c>
      <c r="L37" s="233">
        <v>-145.31521680152306</v>
      </c>
      <c r="M37" s="229">
        <v>33.0206576</v>
      </c>
      <c r="N37" s="233">
        <v>392.9159638267492</v>
      </c>
      <c r="O37" s="229">
        <v>27.196124509999997</v>
      </c>
      <c r="P37" s="233">
        <v>323.6092873631604</v>
      </c>
      <c r="Q37" s="234">
        <v>0.22935229817046393</v>
      </c>
    </row>
    <row r="38" spans="1:17" ht="18" customHeight="1" thickBot="1">
      <c r="A38" s="225">
        <v>484</v>
      </c>
      <c r="B38" s="235" t="s">
        <v>433</v>
      </c>
      <c r="C38" s="227">
        <v>30778</v>
      </c>
      <c r="D38" s="228">
        <v>53.59216094</v>
      </c>
      <c r="E38" s="229">
        <v>49.94838855</v>
      </c>
      <c r="F38" s="230">
        <v>-0.025312189809228468</v>
      </c>
      <c r="G38" s="229">
        <v>47.915070889999996</v>
      </c>
      <c r="H38" s="225">
        <v>484</v>
      </c>
      <c r="I38" s="231">
        <v>1556.7961170316457</v>
      </c>
      <c r="J38" s="232">
        <v>0.09157238761992938</v>
      </c>
      <c r="K38" s="231">
        <v>156.63452433556435</v>
      </c>
      <c r="L38" s="233">
        <v>30.749462603158097</v>
      </c>
      <c r="M38" s="229">
        <v>20</v>
      </c>
      <c r="N38" s="233">
        <v>649.8148027812074</v>
      </c>
      <c r="O38" s="229">
        <v>17.41244936</v>
      </c>
      <c r="P38" s="233">
        <v>565.7433673403079</v>
      </c>
      <c r="Q38" s="234">
        <v>0.3486088313453708</v>
      </c>
    </row>
    <row r="39" spans="1:17" ht="18" customHeight="1" thickBot="1">
      <c r="A39" s="225">
        <v>509</v>
      </c>
      <c r="B39" s="235" t="s">
        <v>434</v>
      </c>
      <c r="C39" s="227">
        <v>127475</v>
      </c>
      <c r="D39" s="228">
        <v>334.81414614</v>
      </c>
      <c r="E39" s="229">
        <v>292.58334460000003</v>
      </c>
      <c r="F39" s="230">
        <v>-0.043015557036762186</v>
      </c>
      <c r="G39" s="229">
        <v>327.3013937</v>
      </c>
      <c r="H39" s="225">
        <v>509</v>
      </c>
      <c r="I39" s="231">
        <v>2567.57320023534</v>
      </c>
      <c r="J39" s="232">
        <v>0.05799344322802507</v>
      </c>
      <c r="K39" s="231">
        <v>152.63944726416946</v>
      </c>
      <c r="L39" s="233">
        <v>-5.5038460874681885</v>
      </c>
      <c r="M39" s="229">
        <v>114.889</v>
      </c>
      <c r="N39" s="233">
        <v>901.2669150813886</v>
      </c>
      <c r="O39" s="229">
        <v>104.44899984</v>
      </c>
      <c r="P39" s="233">
        <v>819.3685023730144</v>
      </c>
      <c r="Q39" s="234">
        <v>0.356988877759927</v>
      </c>
    </row>
    <row r="40" spans="1:17" ht="18" customHeight="1" thickBot="1">
      <c r="A40" s="225">
        <v>556</v>
      </c>
      <c r="B40" s="235" t="s">
        <v>435</v>
      </c>
      <c r="C40" s="227">
        <v>2433</v>
      </c>
      <c r="D40" s="228">
        <v>4.05373835</v>
      </c>
      <c r="E40" s="229">
        <v>3.965247</v>
      </c>
      <c r="F40" s="230">
        <v>0.06603065538258038</v>
      </c>
      <c r="G40" s="229">
        <v>3.50703905</v>
      </c>
      <c r="H40" s="225">
        <v>556</v>
      </c>
      <c r="I40" s="231">
        <v>1441.4463830661734</v>
      </c>
      <c r="J40" s="232">
        <v>0.051234478549628336</v>
      </c>
      <c r="K40" s="231">
        <v>86.00041101520756</v>
      </c>
      <c r="L40" s="233">
        <v>-12.417057131113852</v>
      </c>
      <c r="M40" s="229">
        <v>0.83</v>
      </c>
      <c r="N40" s="233">
        <v>341.14262227702426</v>
      </c>
      <c r="O40" s="229">
        <v>2.1467827400000004</v>
      </c>
      <c r="P40" s="233">
        <v>882.3603534730786</v>
      </c>
      <c r="Q40" s="234">
        <v>0.5413994991989151</v>
      </c>
    </row>
    <row r="41" spans="1:17" ht="18" customHeight="1" thickBot="1">
      <c r="A41" s="225">
        <v>558</v>
      </c>
      <c r="B41" s="235" t="s">
        <v>436</v>
      </c>
      <c r="C41" s="227">
        <v>974</v>
      </c>
      <c r="D41" s="228">
        <v>1.4083859399999998</v>
      </c>
      <c r="E41" s="229">
        <v>1.2534367</v>
      </c>
      <c r="F41" s="230">
        <v>0.11436850896140018</v>
      </c>
      <c r="G41" s="229">
        <v>0.8500708499999999</v>
      </c>
      <c r="H41" s="225">
        <v>558</v>
      </c>
      <c r="I41" s="231">
        <v>872.7626796714579</v>
      </c>
      <c r="J41" s="232">
        <v>0.1258225231756413</v>
      </c>
      <c r="K41" s="231">
        <v>171.6864476386037</v>
      </c>
      <c r="L41" s="233">
        <v>81.46862422997947</v>
      </c>
      <c r="M41" s="229">
        <v>0.46</v>
      </c>
      <c r="N41" s="233">
        <v>472.2792607802875</v>
      </c>
      <c r="O41" s="229">
        <v>1.05586688</v>
      </c>
      <c r="P41" s="233">
        <v>1084.0522381930184</v>
      </c>
      <c r="Q41" s="234">
        <v>0.8423775049829002</v>
      </c>
    </row>
    <row r="42" spans="1:17" ht="18" customHeight="1" thickBot="1">
      <c r="A42" s="225">
        <v>591</v>
      </c>
      <c r="B42" s="235" t="s">
        <v>437</v>
      </c>
      <c r="C42" s="227">
        <v>7662</v>
      </c>
      <c r="D42" s="228">
        <v>9.55139701</v>
      </c>
      <c r="E42" s="229">
        <v>9.2207855</v>
      </c>
      <c r="F42" s="230">
        <v>0.04635604608796384</v>
      </c>
      <c r="G42" s="229">
        <v>8.88648484</v>
      </c>
      <c r="H42" s="225">
        <v>591</v>
      </c>
      <c r="I42" s="231">
        <v>1159.812691203341</v>
      </c>
      <c r="J42" s="232">
        <v>0.04528063711834188</v>
      </c>
      <c r="K42" s="231">
        <v>58.38010441138084</v>
      </c>
      <c r="L42" s="233">
        <v>-42.70193030540329</v>
      </c>
      <c r="M42" s="229">
        <v>3.0772739</v>
      </c>
      <c r="N42" s="233">
        <v>401.6280214043331</v>
      </c>
      <c r="O42" s="229">
        <v>4.996881269999999</v>
      </c>
      <c r="P42" s="233">
        <v>652.1640916209866</v>
      </c>
      <c r="Q42" s="234">
        <v>0.5419149236255414</v>
      </c>
    </row>
    <row r="43" spans="1:17" ht="18" customHeight="1" thickBot="1">
      <c r="A43" s="236">
        <v>623</v>
      </c>
      <c r="B43" s="237" t="s">
        <v>438</v>
      </c>
      <c r="C43" s="238">
        <v>710</v>
      </c>
      <c r="D43" s="239">
        <v>0.80323275</v>
      </c>
      <c r="E43" s="240">
        <v>0.7558785</v>
      </c>
      <c r="F43" s="241">
        <v>0.03651619035702914</v>
      </c>
      <c r="G43" s="240">
        <v>0.7564675</v>
      </c>
      <c r="H43" s="236">
        <v>623</v>
      </c>
      <c r="I43" s="242">
        <v>1065.4471830985915</v>
      </c>
      <c r="J43" s="243">
        <v>0.057850177584151764</v>
      </c>
      <c r="K43" s="242">
        <v>68.88605633802817</v>
      </c>
      <c r="L43" s="244">
        <v>-59.452816901408454</v>
      </c>
      <c r="M43" s="240">
        <v>0.306</v>
      </c>
      <c r="N43" s="244">
        <v>430.98591549295776</v>
      </c>
      <c r="O43" s="240">
        <v>0.7474766500000001</v>
      </c>
      <c r="P43" s="244">
        <v>1052.7840140845071</v>
      </c>
      <c r="Q43" s="245">
        <v>0.9888846554042746</v>
      </c>
    </row>
    <row r="44" ht="19.5" customHeight="1">
      <c r="A44" s="246" t="s">
        <v>987</v>
      </c>
    </row>
  </sheetData>
  <printOptions/>
  <pageMargins left="0.7874015748031497" right="0.7874015748031497" top="1.47" bottom="0.8661417322834646" header="0.94" footer="0.5118110236220472"/>
  <pageSetup orientation="portrait" paperSize="9" scale="80" r:id="rId1"/>
  <headerFooter alignWithMargins="0">
    <oddHeader>&amp;L&amp;"Arial,Bold"&amp;14Aufsichtsdaten OKP gemäss Art. 31 KVV</oddHeader>
    <oddFooter>&amp;L&amp;"Arial,Regular"Statistik über die Krankenversicherung 2000, Bundesamt für Sozialversicherung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5.75390625" style="7" customWidth="1"/>
    <col min="2" max="2" width="48.75390625" style="117" customWidth="1"/>
    <col min="3" max="4" width="10.75390625" style="117" customWidth="1"/>
    <col min="5" max="5" width="10.75390625" style="7" customWidth="1"/>
    <col min="6" max="8" width="10.75390625" style="22" customWidth="1"/>
    <col min="9" max="17" width="10.75390625" style="7" customWidth="1"/>
    <col min="18" max="16384" width="11.375" style="7" customWidth="1"/>
  </cols>
  <sheetData>
    <row r="1" spans="1:8" s="1" customFormat="1" ht="13.5" customHeight="1">
      <c r="A1" s="1" t="s">
        <v>439</v>
      </c>
      <c r="B1" s="163"/>
      <c r="C1" s="163"/>
      <c r="D1" s="163"/>
      <c r="F1" s="164"/>
      <c r="G1" s="164"/>
      <c r="H1" s="164"/>
    </row>
    <row r="2" spans="1:8" s="1" customFormat="1" ht="27.75" customHeight="1">
      <c r="A2" s="91" t="s">
        <v>440</v>
      </c>
      <c r="B2" s="163"/>
      <c r="C2" s="163"/>
      <c r="D2" s="163"/>
      <c r="F2" s="164"/>
      <c r="G2" s="164"/>
      <c r="H2" s="164"/>
    </row>
    <row r="3" spans="1:17" ht="18" customHeight="1">
      <c r="A3" s="199" t="s">
        <v>369</v>
      </c>
      <c r="B3" s="199" t="s">
        <v>370</v>
      </c>
      <c r="C3" s="200" t="s">
        <v>371</v>
      </c>
      <c r="D3" s="201" t="s">
        <v>372</v>
      </c>
      <c r="E3" s="200" t="s">
        <v>8</v>
      </c>
      <c r="F3" s="202" t="s">
        <v>373</v>
      </c>
      <c r="G3" s="203" t="s">
        <v>1136</v>
      </c>
      <c r="H3" s="201" t="s">
        <v>369</v>
      </c>
      <c r="I3" s="200" t="s">
        <v>1136</v>
      </c>
      <c r="J3" s="201" t="s">
        <v>374</v>
      </c>
      <c r="K3" s="200" t="s">
        <v>374</v>
      </c>
      <c r="L3" s="201" t="s">
        <v>375</v>
      </c>
      <c r="M3" s="203" t="s">
        <v>376</v>
      </c>
      <c r="N3" s="202" t="s">
        <v>376</v>
      </c>
      <c r="O3" s="203" t="s">
        <v>376</v>
      </c>
      <c r="P3" s="201" t="s">
        <v>376</v>
      </c>
      <c r="Q3" s="203" t="s">
        <v>50</v>
      </c>
    </row>
    <row r="4" spans="1:17" ht="15" customHeight="1">
      <c r="A4" s="204" t="s">
        <v>377</v>
      </c>
      <c r="B4" s="204"/>
      <c r="C4" s="205" t="s">
        <v>378</v>
      </c>
      <c r="D4" s="206" t="s">
        <v>964</v>
      </c>
      <c r="E4" s="205" t="s">
        <v>96</v>
      </c>
      <c r="F4" s="207" t="s">
        <v>379</v>
      </c>
      <c r="G4" s="208" t="s">
        <v>380</v>
      </c>
      <c r="H4" s="206" t="s">
        <v>377</v>
      </c>
      <c r="I4" s="205" t="s">
        <v>380</v>
      </c>
      <c r="J4" s="206" t="s">
        <v>381</v>
      </c>
      <c r="K4" s="205" t="s">
        <v>381</v>
      </c>
      <c r="L4" s="206" t="s">
        <v>382</v>
      </c>
      <c r="M4" s="208" t="s">
        <v>383</v>
      </c>
      <c r="N4" s="207" t="s">
        <v>383</v>
      </c>
      <c r="O4" s="208" t="s">
        <v>50</v>
      </c>
      <c r="P4" s="206" t="s">
        <v>50</v>
      </c>
      <c r="Q4" s="208" t="s">
        <v>338</v>
      </c>
    </row>
    <row r="5" spans="1:17" ht="15" customHeight="1">
      <c r="A5" s="204"/>
      <c r="B5" s="204"/>
      <c r="C5" s="205"/>
      <c r="D5" s="206" t="s">
        <v>96</v>
      </c>
      <c r="E5" s="205"/>
      <c r="F5" s="207" t="s">
        <v>384</v>
      </c>
      <c r="G5" s="208" t="s">
        <v>385</v>
      </c>
      <c r="H5" s="206"/>
      <c r="I5" s="205" t="s">
        <v>385</v>
      </c>
      <c r="J5" s="206" t="s">
        <v>386</v>
      </c>
      <c r="K5" s="205" t="s">
        <v>386</v>
      </c>
      <c r="L5" s="206" t="s">
        <v>66</v>
      </c>
      <c r="M5" s="208" t="s">
        <v>387</v>
      </c>
      <c r="N5" s="207" t="s">
        <v>388</v>
      </c>
      <c r="O5" s="208" t="s">
        <v>389</v>
      </c>
      <c r="P5" s="206" t="s">
        <v>390</v>
      </c>
      <c r="Q5" s="208" t="s">
        <v>8</v>
      </c>
    </row>
    <row r="6" spans="1:17" ht="15" customHeight="1">
      <c r="A6" s="204"/>
      <c r="B6" s="204"/>
      <c r="C6" s="205"/>
      <c r="D6" s="206"/>
      <c r="E6" s="205"/>
      <c r="F6" s="207" t="s">
        <v>391</v>
      </c>
      <c r="G6" s="208" t="s">
        <v>389</v>
      </c>
      <c r="H6" s="206"/>
      <c r="I6" s="205" t="s">
        <v>390</v>
      </c>
      <c r="J6" s="206" t="s">
        <v>392</v>
      </c>
      <c r="K6" s="205" t="s">
        <v>393</v>
      </c>
      <c r="L6" s="206" t="s">
        <v>394</v>
      </c>
      <c r="M6" s="208" t="s">
        <v>389</v>
      </c>
      <c r="N6" s="207" t="s">
        <v>66</v>
      </c>
      <c r="O6" s="208"/>
      <c r="P6" s="206" t="s">
        <v>395</v>
      </c>
      <c r="Q6" s="208"/>
    </row>
    <row r="7" spans="1:17" ht="15" customHeight="1">
      <c r="A7" s="204"/>
      <c r="B7" s="204"/>
      <c r="C7" s="205"/>
      <c r="D7" s="206"/>
      <c r="E7" s="205"/>
      <c r="F7" s="207"/>
      <c r="G7" s="208"/>
      <c r="H7" s="206"/>
      <c r="I7" s="205" t="s">
        <v>395</v>
      </c>
      <c r="J7" s="206" t="s">
        <v>396</v>
      </c>
      <c r="K7" s="205" t="s">
        <v>66</v>
      </c>
      <c r="L7" s="206" t="s">
        <v>397</v>
      </c>
      <c r="M7" s="208"/>
      <c r="N7" s="207" t="s">
        <v>398</v>
      </c>
      <c r="O7" s="208"/>
      <c r="P7" s="206" t="s">
        <v>55</v>
      </c>
      <c r="Q7" s="208"/>
    </row>
    <row r="8" spans="1:17" ht="15" customHeight="1">
      <c r="A8" s="204"/>
      <c r="B8" s="204"/>
      <c r="C8" s="205"/>
      <c r="D8" s="206"/>
      <c r="E8" s="205"/>
      <c r="F8" s="207"/>
      <c r="G8" s="208"/>
      <c r="H8" s="206"/>
      <c r="I8" s="205" t="s">
        <v>55</v>
      </c>
      <c r="J8" s="206" t="s">
        <v>399</v>
      </c>
      <c r="K8" s="205" t="s">
        <v>68</v>
      </c>
      <c r="L8" s="206"/>
      <c r="M8" s="208"/>
      <c r="N8" s="207" t="s">
        <v>1128</v>
      </c>
      <c r="O8" s="208"/>
      <c r="P8" s="206"/>
      <c r="Q8" s="208"/>
    </row>
    <row r="9" spans="1:17" ht="18" customHeight="1">
      <c r="A9" s="209"/>
      <c r="B9" s="210"/>
      <c r="C9" s="211">
        <v>1</v>
      </c>
      <c r="D9" s="212">
        <v>2</v>
      </c>
      <c r="E9" s="211">
        <v>3</v>
      </c>
      <c r="F9" s="213">
        <v>4</v>
      </c>
      <c r="G9" s="214">
        <v>5</v>
      </c>
      <c r="H9" s="212"/>
      <c r="I9" s="211" t="s">
        <v>400</v>
      </c>
      <c r="J9" s="212">
        <v>6</v>
      </c>
      <c r="K9" s="211" t="s">
        <v>401</v>
      </c>
      <c r="L9" s="212">
        <v>7</v>
      </c>
      <c r="M9" s="214">
        <v>8</v>
      </c>
      <c r="N9" s="213" t="s">
        <v>402</v>
      </c>
      <c r="O9" s="214">
        <v>9</v>
      </c>
      <c r="P9" s="212" t="s">
        <v>403</v>
      </c>
      <c r="Q9" s="214" t="s">
        <v>404</v>
      </c>
    </row>
    <row r="10" spans="1:17" ht="30" customHeight="1" thickBot="1">
      <c r="A10" s="215">
        <v>627</v>
      </c>
      <c r="B10" s="216" t="s">
        <v>441</v>
      </c>
      <c r="C10" s="217">
        <v>1971</v>
      </c>
      <c r="D10" s="218">
        <v>2.3910712</v>
      </c>
      <c r="E10" s="219">
        <v>2.2528117</v>
      </c>
      <c r="F10" s="220">
        <v>0.08297201689351619</v>
      </c>
      <c r="G10" s="219">
        <v>2.0180421</v>
      </c>
      <c r="H10" s="215">
        <v>627</v>
      </c>
      <c r="I10" s="221">
        <v>1023.8671232876712</v>
      </c>
      <c r="J10" s="222">
        <v>0.051939668677089504</v>
      </c>
      <c r="K10" s="221">
        <v>61.50441400304414</v>
      </c>
      <c r="L10" s="223">
        <v>28.97486047691527</v>
      </c>
      <c r="M10" s="219">
        <v>0.85</v>
      </c>
      <c r="N10" s="223">
        <v>431.2531709791984</v>
      </c>
      <c r="O10" s="219">
        <v>3.2066969</v>
      </c>
      <c r="P10" s="223">
        <v>1626.939066463724</v>
      </c>
      <c r="Q10" s="224">
        <v>1.4234198535101712</v>
      </c>
    </row>
    <row r="11" spans="1:17" ht="18" customHeight="1" thickBot="1">
      <c r="A11" s="225">
        <v>743</v>
      </c>
      <c r="B11" s="226" t="s">
        <v>442</v>
      </c>
      <c r="C11" s="227">
        <v>298</v>
      </c>
      <c r="D11" s="228">
        <v>0.37840323</v>
      </c>
      <c r="E11" s="229">
        <v>0.342205</v>
      </c>
      <c r="F11" s="230">
        <v>-0.07529798305368589</v>
      </c>
      <c r="G11" s="229">
        <v>0.5359155</v>
      </c>
      <c r="H11" s="225">
        <v>743</v>
      </c>
      <c r="I11" s="231">
        <v>1798.3741610738255</v>
      </c>
      <c r="J11" s="232">
        <v>0.03958949694744379</v>
      </c>
      <c r="K11" s="231">
        <v>69.27147651006712</v>
      </c>
      <c r="L11" s="233">
        <v>-479.9342953020135</v>
      </c>
      <c r="M11" s="229">
        <v>0.202</v>
      </c>
      <c r="N11" s="233">
        <v>677.8523489932886</v>
      </c>
      <c r="O11" s="229">
        <v>0.59457701</v>
      </c>
      <c r="P11" s="233">
        <v>1995.2248657718121</v>
      </c>
      <c r="Q11" s="234">
        <v>1.7374877924051373</v>
      </c>
    </row>
    <row r="12" spans="1:17" ht="18" customHeight="1" thickBot="1">
      <c r="A12" s="225">
        <v>749</v>
      </c>
      <c r="B12" s="235" t="s">
        <v>443</v>
      </c>
      <c r="C12" s="227">
        <v>107450</v>
      </c>
      <c r="D12" s="228">
        <v>242.96146859000004</v>
      </c>
      <c r="E12" s="229">
        <v>239.59990905</v>
      </c>
      <c r="F12" s="230">
        <v>0.16580387348571546</v>
      </c>
      <c r="G12" s="229">
        <v>190.16661458999997</v>
      </c>
      <c r="H12" s="225">
        <v>749</v>
      </c>
      <c r="I12" s="231">
        <v>1769.8149333643553</v>
      </c>
      <c r="J12" s="232">
        <v>0.06183972583831372</v>
      </c>
      <c r="K12" s="231">
        <v>141.19601172638437</v>
      </c>
      <c r="L12" s="233">
        <v>-22.099015355979528</v>
      </c>
      <c r="M12" s="229">
        <v>52.5</v>
      </c>
      <c r="N12" s="233">
        <v>488.59934853420197</v>
      </c>
      <c r="O12" s="229">
        <v>20.290175329999997</v>
      </c>
      <c r="P12" s="233">
        <v>188.8336466263378</v>
      </c>
      <c r="Q12" s="234">
        <v>0.08468356858084541</v>
      </c>
    </row>
    <row r="13" spans="1:17" ht="18" customHeight="1" thickBot="1">
      <c r="A13" s="225">
        <v>758</v>
      </c>
      <c r="B13" s="235" t="s">
        <v>444</v>
      </c>
      <c r="C13" s="227">
        <v>1497</v>
      </c>
      <c r="D13" s="228">
        <v>1.98102098</v>
      </c>
      <c r="E13" s="229">
        <v>1.9160837</v>
      </c>
      <c r="F13" s="230">
        <v>0.01888129927831456</v>
      </c>
      <c r="G13" s="229">
        <v>1.80177535</v>
      </c>
      <c r="H13" s="225">
        <v>758</v>
      </c>
      <c r="I13" s="231">
        <v>1203.5907481629927</v>
      </c>
      <c r="J13" s="232">
        <v>0.07829166121140098</v>
      </c>
      <c r="K13" s="231">
        <v>103.60633266533065</v>
      </c>
      <c r="L13" s="233">
        <v>-0.010721442885772273</v>
      </c>
      <c r="M13" s="229">
        <v>0.555</v>
      </c>
      <c r="N13" s="233">
        <v>370.7414829659319</v>
      </c>
      <c r="O13" s="229">
        <v>1.89070804</v>
      </c>
      <c r="P13" s="233">
        <v>1262.998022712091</v>
      </c>
      <c r="Q13" s="234">
        <v>0.9867564971196197</v>
      </c>
    </row>
    <row r="14" spans="1:17" ht="18" customHeight="1" thickBot="1">
      <c r="A14" s="225">
        <v>762</v>
      </c>
      <c r="B14" s="235" t="s">
        <v>445</v>
      </c>
      <c r="C14" s="227">
        <v>34536</v>
      </c>
      <c r="D14" s="228">
        <v>52.534346230000004</v>
      </c>
      <c r="E14" s="229">
        <v>52.1097082</v>
      </c>
      <c r="F14" s="230">
        <v>0.1437060245681485</v>
      </c>
      <c r="G14" s="229">
        <v>40.324824199999995</v>
      </c>
      <c r="H14" s="225">
        <v>762</v>
      </c>
      <c r="I14" s="231">
        <v>1167.617100996062</v>
      </c>
      <c r="J14" s="232">
        <v>0.10122714164136157</v>
      </c>
      <c r="K14" s="231">
        <v>161.0824661223072</v>
      </c>
      <c r="L14" s="233">
        <v>-70.14980165624276</v>
      </c>
      <c r="M14" s="229">
        <v>13</v>
      </c>
      <c r="N14" s="233">
        <v>376.4188093583507</v>
      </c>
      <c r="O14" s="229">
        <v>10.17644842</v>
      </c>
      <c r="P14" s="233">
        <v>294.66204598100535</v>
      </c>
      <c r="Q14" s="234">
        <v>0.19528891585694966</v>
      </c>
    </row>
    <row r="15" spans="1:17" ht="18" customHeight="1" thickBot="1">
      <c r="A15" s="225">
        <v>774</v>
      </c>
      <c r="B15" s="235" t="s">
        <v>446</v>
      </c>
      <c r="C15" s="227">
        <v>1157</v>
      </c>
      <c r="D15" s="228">
        <v>2.3286731499999997</v>
      </c>
      <c r="E15" s="229">
        <v>2.1901285</v>
      </c>
      <c r="F15" s="230">
        <v>-0.03836133035673126</v>
      </c>
      <c r="G15" s="229">
        <v>2.51360065</v>
      </c>
      <c r="H15" s="225">
        <v>774</v>
      </c>
      <c r="I15" s="231">
        <v>2172.515687121867</v>
      </c>
      <c r="J15" s="232">
        <v>0.07076060968240401</v>
      </c>
      <c r="K15" s="231">
        <v>159.96936041486603</v>
      </c>
      <c r="L15" s="233">
        <v>-248.0299481417459</v>
      </c>
      <c r="M15" s="229">
        <v>0.69</v>
      </c>
      <c r="N15" s="233">
        <v>596.3699222126188</v>
      </c>
      <c r="O15" s="229">
        <v>2.55546218</v>
      </c>
      <c r="P15" s="233">
        <v>2208.6967847882456</v>
      </c>
      <c r="Q15" s="234">
        <v>1.1668092442977662</v>
      </c>
    </row>
    <row r="16" spans="1:17" ht="18" customHeight="1" thickBot="1">
      <c r="A16" s="225">
        <v>780</v>
      </c>
      <c r="B16" s="235" t="s">
        <v>447</v>
      </c>
      <c r="C16" s="227">
        <v>2111</v>
      </c>
      <c r="D16" s="228">
        <v>2.7081171</v>
      </c>
      <c r="E16" s="229">
        <v>2.55090325</v>
      </c>
      <c r="F16" s="230">
        <v>0.07833907920746853</v>
      </c>
      <c r="G16" s="229">
        <v>2.21003243</v>
      </c>
      <c r="H16" s="225">
        <v>780</v>
      </c>
      <c r="I16" s="231">
        <v>1046.912567503553</v>
      </c>
      <c r="J16" s="232">
        <v>0.027535792675992717</v>
      </c>
      <c r="K16" s="231">
        <v>32.89681193747039</v>
      </c>
      <c r="L16" s="233">
        <v>88.16707721459025</v>
      </c>
      <c r="M16" s="229">
        <v>0.55</v>
      </c>
      <c r="N16" s="233">
        <v>260.5400284225486</v>
      </c>
      <c r="O16" s="229">
        <v>1.1621496100000002</v>
      </c>
      <c r="P16" s="233">
        <v>550.5208953102796</v>
      </c>
      <c r="Q16" s="234">
        <v>0.4555835702510474</v>
      </c>
    </row>
    <row r="17" spans="1:17" ht="18" customHeight="1" thickBot="1">
      <c r="A17" s="225">
        <v>790</v>
      </c>
      <c r="B17" s="235" t="s">
        <v>448</v>
      </c>
      <c r="C17" s="227">
        <v>1636</v>
      </c>
      <c r="D17" s="228">
        <v>2.07731536</v>
      </c>
      <c r="E17" s="229">
        <v>2.0272338</v>
      </c>
      <c r="F17" s="230">
        <v>-0.10384516195942439</v>
      </c>
      <c r="G17" s="229">
        <v>2.32584185</v>
      </c>
      <c r="H17" s="225">
        <v>790</v>
      </c>
      <c r="I17" s="231">
        <v>1421.6637224938877</v>
      </c>
      <c r="J17" s="232">
        <v>0.04344120382813073</v>
      </c>
      <c r="K17" s="231">
        <v>58.4145782396088</v>
      </c>
      <c r="L17" s="233">
        <v>-74.92872249388753</v>
      </c>
      <c r="M17" s="229">
        <v>0.66</v>
      </c>
      <c r="N17" s="233">
        <v>403.42298288508556</v>
      </c>
      <c r="O17" s="229">
        <v>1.34899372</v>
      </c>
      <c r="P17" s="233">
        <v>824.5682885085574</v>
      </c>
      <c r="Q17" s="234">
        <v>0.6654356887695932</v>
      </c>
    </row>
    <row r="18" spans="1:17" ht="18" customHeight="1" thickBot="1">
      <c r="A18" s="225">
        <v>809</v>
      </c>
      <c r="B18" s="235" t="s">
        <v>449</v>
      </c>
      <c r="C18" s="227">
        <v>619</v>
      </c>
      <c r="D18" s="228">
        <v>0.7868854000000001</v>
      </c>
      <c r="E18" s="229">
        <v>0.7226262</v>
      </c>
      <c r="F18" s="230">
        <v>0.032473597807253764</v>
      </c>
      <c r="G18" s="229">
        <v>0.6479306</v>
      </c>
      <c r="H18" s="225">
        <v>809</v>
      </c>
      <c r="I18" s="231">
        <v>1046.7376413570273</v>
      </c>
      <c r="J18" s="232">
        <v>0.05121450653329471</v>
      </c>
      <c r="K18" s="231">
        <v>59.58021001615509</v>
      </c>
      <c r="L18" s="233">
        <v>107.8739903069467</v>
      </c>
      <c r="M18" s="229">
        <v>0.24</v>
      </c>
      <c r="N18" s="233">
        <v>387.72213247172857</v>
      </c>
      <c r="O18" s="229">
        <v>1.5448761000000002</v>
      </c>
      <c r="P18" s="233">
        <v>2495.7610662358643</v>
      </c>
      <c r="Q18" s="234">
        <v>2.1378633932730366</v>
      </c>
    </row>
    <row r="19" spans="1:17" ht="18" customHeight="1" thickBot="1">
      <c r="A19" s="225">
        <v>820</v>
      </c>
      <c r="B19" s="235" t="s">
        <v>450</v>
      </c>
      <c r="C19" s="227">
        <v>2369</v>
      </c>
      <c r="D19" s="228">
        <v>3.04460023</v>
      </c>
      <c r="E19" s="229">
        <v>2.894048</v>
      </c>
      <c r="F19" s="230">
        <v>-0.07573605156037186</v>
      </c>
      <c r="G19" s="229">
        <v>3.26516876</v>
      </c>
      <c r="H19" s="225">
        <v>820</v>
      </c>
      <c r="I19" s="231">
        <v>1378.2898944702406</v>
      </c>
      <c r="J19" s="232">
        <v>0.0518589863552986</v>
      </c>
      <c r="K19" s="231">
        <v>66.06760236386661</v>
      </c>
      <c r="L19" s="233">
        <v>11.198108906711692</v>
      </c>
      <c r="M19" s="229">
        <v>0.5</v>
      </c>
      <c r="N19" s="233">
        <v>211.05951878429718</v>
      </c>
      <c r="O19" s="229">
        <v>1.2532481599999998</v>
      </c>
      <c r="P19" s="233">
        <v>529.0199071338117</v>
      </c>
      <c r="Q19" s="234">
        <v>0.4330433220181559</v>
      </c>
    </row>
    <row r="20" spans="1:17" ht="18" customHeight="1" thickBot="1">
      <c r="A20" s="225">
        <v>829</v>
      </c>
      <c r="B20" s="235" t="s">
        <v>451</v>
      </c>
      <c r="C20" s="227">
        <v>9776</v>
      </c>
      <c r="D20" s="228">
        <v>15.222893599999997</v>
      </c>
      <c r="E20" s="229">
        <v>14.533603900000001</v>
      </c>
      <c r="F20" s="230">
        <v>0.04379825987879204</v>
      </c>
      <c r="G20" s="229">
        <v>14.256406400000001</v>
      </c>
      <c r="H20" s="225">
        <v>829</v>
      </c>
      <c r="I20" s="231">
        <v>1458.3067103109656</v>
      </c>
      <c r="J20" s="232">
        <v>0.07605659065433248</v>
      </c>
      <c r="K20" s="231">
        <v>127.09814545826514</v>
      </c>
      <c r="L20" s="233">
        <v>-113.92972790507365</v>
      </c>
      <c r="M20" s="229">
        <v>3.99</v>
      </c>
      <c r="N20" s="233">
        <v>408.14238952536823</v>
      </c>
      <c r="O20" s="229">
        <v>3.35</v>
      </c>
      <c r="P20" s="233">
        <v>342.6759410801964</v>
      </c>
      <c r="Q20" s="234">
        <v>0.23050029593829785</v>
      </c>
    </row>
    <row r="21" spans="1:17" ht="18" customHeight="1" thickBot="1">
      <c r="A21" s="225">
        <v>880</v>
      </c>
      <c r="B21" s="235" t="s">
        <v>452</v>
      </c>
      <c r="C21" s="227">
        <v>1143</v>
      </c>
      <c r="D21" s="228">
        <v>1.2700333000000001</v>
      </c>
      <c r="E21" s="229">
        <v>1.171692</v>
      </c>
      <c r="F21" s="230">
        <v>-0.1162985254008694</v>
      </c>
      <c r="G21" s="229">
        <v>1.5840781499999999</v>
      </c>
      <c r="H21" s="225">
        <v>880</v>
      </c>
      <c r="I21" s="231">
        <v>1385.8951443569554</v>
      </c>
      <c r="J21" s="232">
        <v>0.06394003445500583</v>
      </c>
      <c r="K21" s="231">
        <v>71.97340332458444</v>
      </c>
      <c r="L21" s="233">
        <v>-14.498906386701663</v>
      </c>
      <c r="M21" s="229">
        <v>0.3835</v>
      </c>
      <c r="N21" s="233">
        <v>335.52055993000874</v>
      </c>
      <c r="O21" s="229">
        <v>0.72835275</v>
      </c>
      <c r="P21" s="233">
        <v>637.2290026246719</v>
      </c>
      <c r="Q21" s="234">
        <v>0.6216247529214162</v>
      </c>
    </row>
    <row r="22" spans="1:17" ht="18" customHeight="1" thickBot="1">
      <c r="A22" s="225">
        <v>881</v>
      </c>
      <c r="B22" s="235" t="s">
        <v>453</v>
      </c>
      <c r="C22" s="227">
        <v>119144</v>
      </c>
      <c r="D22" s="228">
        <v>225.03391280000002</v>
      </c>
      <c r="E22" s="229">
        <v>198.7151044</v>
      </c>
      <c r="F22" s="230">
        <v>0.06147434796769885</v>
      </c>
      <c r="G22" s="229">
        <v>163.93679255</v>
      </c>
      <c r="H22" s="225">
        <v>881</v>
      </c>
      <c r="I22" s="231">
        <v>1375.9550841838447</v>
      </c>
      <c r="J22" s="232">
        <v>0.08808076136154326</v>
      </c>
      <c r="K22" s="231">
        <v>145.82018632914793</v>
      </c>
      <c r="L22" s="233">
        <v>233.22750805747663</v>
      </c>
      <c r="M22" s="229">
        <v>50.12567016</v>
      </c>
      <c r="N22" s="233">
        <v>420.71501846505066</v>
      </c>
      <c r="O22" s="229">
        <v>55.883751509999996</v>
      </c>
      <c r="P22" s="233">
        <v>469.04377484388635</v>
      </c>
      <c r="Q22" s="234">
        <v>0.28122548448813334</v>
      </c>
    </row>
    <row r="23" spans="1:17" ht="18" customHeight="1" thickBot="1">
      <c r="A23" s="225">
        <v>895</v>
      </c>
      <c r="B23" s="235" t="s">
        <v>454</v>
      </c>
      <c r="C23" s="227">
        <v>642</v>
      </c>
      <c r="D23" s="228">
        <v>0.879288</v>
      </c>
      <c r="E23" s="229">
        <v>0.8238558</v>
      </c>
      <c r="F23" s="230">
        <v>0.08067208923583627</v>
      </c>
      <c r="G23" s="229">
        <v>0.6682456999999999</v>
      </c>
      <c r="H23" s="225">
        <v>895</v>
      </c>
      <c r="I23" s="231">
        <v>1040.8811526479751</v>
      </c>
      <c r="J23" s="232">
        <v>0.05329268391082315</v>
      </c>
      <c r="K23" s="231">
        <v>64.81370716510904</v>
      </c>
      <c r="L23" s="233">
        <v>153.42352024922118</v>
      </c>
      <c r="M23" s="229">
        <v>0.4</v>
      </c>
      <c r="N23" s="233">
        <v>623.0529595015577</v>
      </c>
      <c r="O23" s="229">
        <v>1.07839681</v>
      </c>
      <c r="P23" s="233">
        <v>1679.7458099688474</v>
      </c>
      <c r="Q23" s="234">
        <v>1.308963061254166</v>
      </c>
    </row>
    <row r="24" spans="1:17" ht="18" customHeight="1" thickBot="1">
      <c r="A24" s="225">
        <v>901</v>
      </c>
      <c r="B24" s="235" t="s">
        <v>455</v>
      </c>
      <c r="C24" s="227">
        <v>2046</v>
      </c>
      <c r="D24" s="228">
        <v>2.5557026499999997</v>
      </c>
      <c r="E24" s="229">
        <v>2.4495175</v>
      </c>
      <c r="F24" s="230">
        <v>-0.021539262402063872</v>
      </c>
      <c r="G24" s="229">
        <v>2.2894627</v>
      </c>
      <c r="H24" s="225">
        <v>901</v>
      </c>
      <c r="I24" s="231">
        <v>1118.994477028348</v>
      </c>
      <c r="J24" s="232">
        <v>0.0489623360511001</v>
      </c>
      <c r="K24" s="231">
        <v>58.512707722385144</v>
      </c>
      <c r="L24" s="233">
        <v>54.06605571847507</v>
      </c>
      <c r="M24" s="229">
        <v>0.7</v>
      </c>
      <c r="N24" s="233">
        <v>342.1309872922776</v>
      </c>
      <c r="O24" s="229">
        <v>2.05755005</v>
      </c>
      <c r="P24" s="233">
        <v>1005.6451857282502</v>
      </c>
      <c r="Q24" s="234">
        <v>0.8399817719203885</v>
      </c>
    </row>
    <row r="25" spans="1:17" ht="18" customHeight="1" thickBot="1">
      <c r="A25" s="225">
        <v>923</v>
      </c>
      <c r="B25" s="235" t="s">
        <v>456</v>
      </c>
      <c r="C25" s="227">
        <v>11249</v>
      </c>
      <c r="D25" s="228">
        <v>18.836679340000003</v>
      </c>
      <c r="E25" s="229">
        <v>18.57515932</v>
      </c>
      <c r="F25" s="230">
        <v>-0.18812349756759195</v>
      </c>
      <c r="G25" s="229">
        <v>20.97697435</v>
      </c>
      <c r="H25" s="225">
        <v>923</v>
      </c>
      <c r="I25" s="231">
        <v>1864.7857009511954</v>
      </c>
      <c r="J25" s="232">
        <v>0.12597508528612186</v>
      </c>
      <c r="K25" s="231">
        <v>220.53669126144547</v>
      </c>
      <c r="L25" s="233">
        <v>-76.11702106853943</v>
      </c>
      <c r="M25" s="229">
        <v>7.8</v>
      </c>
      <c r="N25" s="233">
        <v>693.3949684416392</v>
      </c>
      <c r="O25" s="229">
        <v>21.49187958</v>
      </c>
      <c r="P25" s="233">
        <v>1910.5591234776423</v>
      </c>
      <c r="Q25" s="234">
        <v>1.1570226241268113</v>
      </c>
    </row>
    <row r="26" spans="1:17" ht="18" customHeight="1" thickBot="1">
      <c r="A26" s="225">
        <v>941</v>
      </c>
      <c r="B26" s="235" t="s">
        <v>457</v>
      </c>
      <c r="C26" s="227">
        <v>12433</v>
      </c>
      <c r="D26" s="228">
        <v>16.950009889999997</v>
      </c>
      <c r="E26" s="229">
        <v>16.18750894</v>
      </c>
      <c r="F26" s="230">
        <v>0.13972228130658632</v>
      </c>
      <c r="G26" s="229">
        <v>13.60656187</v>
      </c>
      <c r="H26" s="225">
        <v>941</v>
      </c>
      <c r="I26" s="231">
        <v>1094.3908847422183</v>
      </c>
      <c r="J26" s="232">
        <v>0.011207160186480821</v>
      </c>
      <c r="K26" s="231">
        <v>14.772397651411566</v>
      </c>
      <c r="L26" s="233">
        <v>45.18672484517012</v>
      </c>
      <c r="M26" s="229">
        <v>5.35977</v>
      </c>
      <c r="N26" s="233">
        <v>431.0922544840344</v>
      </c>
      <c r="O26" s="229">
        <v>11.2785904</v>
      </c>
      <c r="P26" s="233">
        <v>907.1495536073353</v>
      </c>
      <c r="Q26" s="234">
        <v>0.6967465124995323</v>
      </c>
    </row>
    <row r="27" spans="1:17" ht="18" customHeight="1" thickBot="1">
      <c r="A27" s="225">
        <v>966</v>
      </c>
      <c r="B27" s="235" t="s">
        <v>458</v>
      </c>
      <c r="C27" s="227">
        <v>4932</v>
      </c>
      <c r="D27" s="228">
        <v>6.323098150000001</v>
      </c>
      <c r="E27" s="229">
        <v>6.00169735</v>
      </c>
      <c r="F27" s="230">
        <v>-0.0434539435387382</v>
      </c>
      <c r="G27" s="229">
        <v>6.3611132800000005</v>
      </c>
      <c r="H27" s="225">
        <v>966</v>
      </c>
      <c r="I27" s="231">
        <v>1289.7634387672344</v>
      </c>
      <c r="J27" s="232">
        <v>0.014507499304096347</v>
      </c>
      <c r="K27" s="231">
        <v>18.584448499594487</v>
      </c>
      <c r="L27" s="233">
        <v>1.0320194647201946</v>
      </c>
      <c r="M27" s="229">
        <v>1.349</v>
      </c>
      <c r="N27" s="233">
        <v>273.5198702351987</v>
      </c>
      <c r="O27" s="229">
        <v>2.32349737</v>
      </c>
      <c r="P27" s="233">
        <v>471.10652270884026</v>
      </c>
      <c r="Q27" s="234">
        <v>0.3871400429746762</v>
      </c>
    </row>
    <row r="28" spans="1:17" ht="18" customHeight="1" thickBot="1">
      <c r="A28" s="225">
        <v>979</v>
      </c>
      <c r="B28" s="235" t="s">
        <v>459</v>
      </c>
      <c r="C28" s="227">
        <v>416</v>
      </c>
      <c r="D28" s="228">
        <v>0.4887962</v>
      </c>
      <c r="E28" s="229">
        <v>0.44286020000000004</v>
      </c>
      <c r="F28" s="230">
        <v>-0.06143664782991357</v>
      </c>
      <c r="G28" s="229">
        <v>0.39318385</v>
      </c>
      <c r="H28" s="225">
        <v>979</v>
      </c>
      <c r="I28" s="231">
        <v>945.153485576923</v>
      </c>
      <c r="J28" s="232">
        <v>0.08508882106938866</v>
      </c>
      <c r="K28" s="231">
        <v>81.68139423076923</v>
      </c>
      <c r="L28" s="233">
        <v>215.03639423076922</v>
      </c>
      <c r="M28" s="229">
        <v>0.30279346999999995</v>
      </c>
      <c r="N28" s="233">
        <v>727.8689182692307</v>
      </c>
      <c r="O28" s="229">
        <v>1.23925226</v>
      </c>
      <c r="P28" s="233">
        <v>2978.971778846154</v>
      </c>
      <c r="Q28" s="234">
        <v>2.798292237595521</v>
      </c>
    </row>
    <row r="29" spans="1:17" ht="18" customHeight="1" thickBot="1">
      <c r="A29" s="225">
        <v>992</v>
      </c>
      <c r="B29" s="235" t="s">
        <v>460</v>
      </c>
      <c r="C29" s="227">
        <v>3570</v>
      </c>
      <c r="D29" s="228">
        <v>5.26578967</v>
      </c>
      <c r="E29" s="229">
        <v>5.1659723</v>
      </c>
      <c r="F29" s="230">
        <v>0.00865492221606337</v>
      </c>
      <c r="G29" s="229">
        <v>5.005191900000001</v>
      </c>
      <c r="H29" s="225">
        <v>992</v>
      </c>
      <c r="I29" s="231">
        <v>1402.0145378151262</v>
      </c>
      <c r="J29" s="232">
        <v>0.08574252445980692</v>
      </c>
      <c r="K29" s="231">
        <v>134.07053221288515</v>
      </c>
      <c r="L29" s="233">
        <v>-88.62995238095237</v>
      </c>
      <c r="M29" s="229">
        <v>1.2</v>
      </c>
      <c r="N29" s="233">
        <v>336.1344537815126</v>
      </c>
      <c r="O29" s="229">
        <v>2.00342769</v>
      </c>
      <c r="P29" s="233">
        <v>561.1842268907562</v>
      </c>
      <c r="Q29" s="234">
        <v>0.3878123175379783</v>
      </c>
    </row>
    <row r="30" spans="1:17" ht="18" customHeight="1" thickBot="1">
      <c r="A30" s="225">
        <v>994</v>
      </c>
      <c r="B30" s="235" t="s">
        <v>461</v>
      </c>
      <c r="C30" s="227">
        <v>35415</v>
      </c>
      <c r="D30" s="228">
        <v>61.24055679000001</v>
      </c>
      <c r="E30" s="229">
        <v>65.15968613999999</v>
      </c>
      <c r="F30" s="230">
        <v>0.1996280510956471</v>
      </c>
      <c r="G30" s="229">
        <v>48.3335024</v>
      </c>
      <c r="H30" s="225">
        <v>994</v>
      </c>
      <c r="I30" s="231">
        <v>1364.774880700268</v>
      </c>
      <c r="J30" s="232">
        <v>0.04108495325498925</v>
      </c>
      <c r="K30" s="231">
        <v>69.96809063955952</v>
      </c>
      <c r="L30" s="233">
        <v>26.216401242411408</v>
      </c>
      <c r="M30" s="229">
        <v>16.56</v>
      </c>
      <c r="N30" s="233">
        <v>467.5984752223634</v>
      </c>
      <c r="O30" s="229">
        <v>16.47255825</v>
      </c>
      <c r="P30" s="233">
        <v>465.12941550190595</v>
      </c>
      <c r="Q30" s="234">
        <v>0.25280290967957697</v>
      </c>
    </row>
    <row r="31" spans="1:17" ht="18" customHeight="1" thickBot="1">
      <c r="A31" s="225">
        <v>1003</v>
      </c>
      <c r="B31" s="235" t="s">
        <v>462</v>
      </c>
      <c r="C31" s="227">
        <v>190</v>
      </c>
      <c r="D31" s="228">
        <v>0.2397546</v>
      </c>
      <c r="E31" s="229">
        <v>0.20577820000000002</v>
      </c>
      <c r="F31" s="230">
        <v>-0.16189053307006412</v>
      </c>
      <c r="G31" s="229">
        <v>0.21166</v>
      </c>
      <c r="H31" s="225">
        <v>1003</v>
      </c>
      <c r="I31" s="231">
        <v>1114</v>
      </c>
      <c r="J31" s="232">
        <v>0.09227040579310597</v>
      </c>
      <c r="K31" s="231">
        <v>103.75421052631579</v>
      </c>
      <c r="L31" s="233">
        <v>137.40815789473683</v>
      </c>
      <c r="M31" s="229">
        <v>0.207</v>
      </c>
      <c r="N31" s="233">
        <v>1089.4736842105262</v>
      </c>
      <c r="O31" s="229">
        <v>0.7221775600000001</v>
      </c>
      <c r="P31" s="233">
        <v>3800.9345263157898</v>
      </c>
      <c r="Q31" s="234">
        <v>3.5094949805178586</v>
      </c>
    </row>
    <row r="32" spans="1:17" ht="18" customHeight="1" thickBot="1">
      <c r="A32" s="225">
        <v>1007</v>
      </c>
      <c r="B32" s="235" t="s">
        <v>463</v>
      </c>
      <c r="C32" s="227">
        <v>15745</v>
      </c>
      <c r="D32" s="228">
        <v>27.247139889999996</v>
      </c>
      <c r="E32" s="229">
        <v>27.035759300000002</v>
      </c>
      <c r="F32" s="230">
        <v>0.3075935688602655</v>
      </c>
      <c r="G32" s="229">
        <v>15.931503209999999</v>
      </c>
      <c r="H32" s="225">
        <v>1007</v>
      </c>
      <c r="I32" s="231">
        <v>1011.8452340425531</v>
      </c>
      <c r="J32" s="232">
        <v>0.06857848130709399</v>
      </c>
      <c r="K32" s="231">
        <v>117.18989647507145</v>
      </c>
      <c r="L32" s="233">
        <v>21.682944426802162</v>
      </c>
      <c r="M32" s="229">
        <v>4.16</v>
      </c>
      <c r="N32" s="233">
        <v>264.2108605906637</v>
      </c>
      <c r="O32" s="229">
        <v>4.70896581</v>
      </c>
      <c r="P32" s="233">
        <v>299.0769012384884</v>
      </c>
      <c r="Q32" s="234">
        <v>0.1741754599065394</v>
      </c>
    </row>
    <row r="33" spans="1:17" ht="18" customHeight="1" thickBot="1">
      <c r="A33" s="225">
        <v>1040</v>
      </c>
      <c r="B33" s="235" t="s">
        <v>464</v>
      </c>
      <c r="C33" s="227">
        <v>1992</v>
      </c>
      <c r="D33" s="228">
        <v>2.2828387400000003</v>
      </c>
      <c r="E33" s="229">
        <v>2.2233104</v>
      </c>
      <c r="F33" s="230">
        <v>0.12866743272457343</v>
      </c>
      <c r="G33" s="229">
        <v>1.6047287</v>
      </c>
      <c r="H33" s="225">
        <v>1040</v>
      </c>
      <c r="I33" s="231">
        <v>805.5866967871485</v>
      </c>
      <c r="J33" s="232">
        <v>0.08627218348026326</v>
      </c>
      <c r="K33" s="231">
        <v>94.01255020080322</v>
      </c>
      <c r="L33" s="233">
        <v>56.283077309236944</v>
      </c>
      <c r="M33" s="229">
        <v>0.7848651</v>
      </c>
      <c r="N33" s="233">
        <v>394.00858433734936</v>
      </c>
      <c r="O33" s="229">
        <v>2.64144112</v>
      </c>
      <c r="P33" s="233">
        <v>1326.0246586345381</v>
      </c>
      <c r="Q33" s="234">
        <v>1.1880667314829276</v>
      </c>
    </row>
    <row r="34" spans="1:17" ht="18" customHeight="1" thickBot="1">
      <c r="A34" s="225">
        <v>1058</v>
      </c>
      <c r="B34" s="235" t="s">
        <v>465</v>
      </c>
      <c r="C34" s="227">
        <v>139</v>
      </c>
      <c r="D34" s="228">
        <v>0.15526815</v>
      </c>
      <c r="E34" s="229">
        <v>0.095975</v>
      </c>
      <c r="F34" s="230">
        <v>-0.04450365384014687</v>
      </c>
      <c r="G34" s="229">
        <v>0.15571770000000001</v>
      </c>
      <c r="H34" s="225">
        <v>1058</v>
      </c>
      <c r="I34" s="231">
        <v>1120.2712230215827</v>
      </c>
      <c r="J34" s="232">
        <v>0.0550891823531893</v>
      </c>
      <c r="K34" s="231">
        <v>63.421223021582726</v>
      </c>
      <c r="L34" s="233">
        <v>-34.209352517985614</v>
      </c>
      <c r="M34" s="229">
        <v>0.06</v>
      </c>
      <c r="N34" s="233">
        <v>431.6546762589928</v>
      </c>
      <c r="O34" s="229">
        <v>0.70126225</v>
      </c>
      <c r="P34" s="233">
        <v>5045.052158273381</v>
      </c>
      <c r="Q34" s="234">
        <v>7.306717895285231</v>
      </c>
    </row>
    <row r="35" spans="1:17" ht="18" customHeight="1" thickBot="1">
      <c r="A35" s="225">
        <v>1060</v>
      </c>
      <c r="B35" s="235" t="s">
        <v>466</v>
      </c>
      <c r="C35" s="227">
        <v>286109</v>
      </c>
      <c r="D35" s="228">
        <v>569.85895553</v>
      </c>
      <c r="E35" s="229">
        <v>551.2516539499999</v>
      </c>
      <c r="F35" s="230">
        <v>-0.16223094155643764</v>
      </c>
      <c r="G35" s="229">
        <v>650.1265144800001</v>
      </c>
      <c r="H35" s="225">
        <v>1060</v>
      </c>
      <c r="I35" s="231">
        <v>2272.3036132383118</v>
      </c>
      <c r="J35" s="232">
        <v>0.07940901290219964</v>
      </c>
      <c r="K35" s="231">
        <v>167.56475416711814</v>
      </c>
      <c r="L35" s="233">
        <v>-118.39306848089365</v>
      </c>
      <c r="M35" s="229">
        <v>170.016</v>
      </c>
      <c r="N35" s="233">
        <v>594.2350642587265</v>
      </c>
      <c r="O35" s="229">
        <v>126.59275609000001</v>
      </c>
      <c r="P35" s="233">
        <v>442.4633831511767</v>
      </c>
      <c r="Q35" s="234">
        <v>0.22964603404433925</v>
      </c>
    </row>
    <row r="36" spans="1:17" ht="18" customHeight="1" thickBot="1">
      <c r="A36" s="225">
        <v>1063</v>
      </c>
      <c r="B36" s="235" t="s">
        <v>467</v>
      </c>
      <c r="C36" s="227">
        <v>646</v>
      </c>
      <c r="D36" s="228">
        <v>0.6038844</v>
      </c>
      <c r="E36" s="229">
        <v>0.5980033</v>
      </c>
      <c r="F36" s="230">
        <v>-0.0840806617955357</v>
      </c>
      <c r="G36" s="229">
        <v>0.6819231</v>
      </c>
      <c r="H36" s="225">
        <v>1063</v>
      </c>
      <c r="I36" s="231">
        <v>1055.6085139318884</v>
      </c>
      <c r="J36" s="232">
        <v>0.08182850521571823</v>
      </c>
      <c r="K36" s="231">
        <v>86.9952786377709</v>
      </c>
      <c r="L36" s="233">
        <v>-128.3359133126935</v>
      </c>
      <c r="M36" s="229">
        <v>0.2705</v>
      </c>
      <c r="N36" s="233">
        <v>418.73065015479875</v>
      </c>
      <c r="O36" s="229">
        <v>0.85073502</v>
      </c>
      <c r="P36" s="233">
        <v>1316.9272755417958</v>
      </c>
      <c r="Q36" s="234">
        <v>1.4226259620975334</v>
      </c>
    </row>
    <row r="37" spans="1:17" ht="18" customHeight="1" thickBot="1">
      <c r="A37" s="225">
        <v>1065</v>
      </c>
      <c r="B37" s="235" t="s">
        <v>468</v>
      </c>
      <c r="C37" s="227">
        <v>3187</v>
      </c>
      <c r="D37" s="228">
        <v>6.368773749999999</v>
      </c>
      <c r="E37" s="229">
        <v>6.2364695</v>
      </c>
      <c r="F37" s="230">
        <v>-0.15828635771525093</v>
      </c>
      <c r="G37" s="229">
        <v>8.4156835</v>
      </c>
      <c r="H37" s="225">
        <v>1065</v>
      </c>
      <c r="I37" s="231">
        <v>2640.628647631001</v>
      </c>
      <c r="J37" s="232">
        <v>0.06451317209422902</v>
      </c>
      <c r="K37" s="231">
        <v>132.89240665202385</v>
      </c>
      <c r="L37" s="233">
        <v>-61.56657985566363</v>
      </c>
      <c r="M37" s="229">
        <v>1.96</v>
      </c>
      <c r="N37" s="233">
        <v>614.9984311264512</v>
      </c>
      <c r="O37" s="229">
        <v>2.3103711600000003</v>
      </c>
      <c r="P37" s="233">
        <v>724.9360401631629</v>
      </c>
      <c r="Q37" s="234">
        <v>0.37046139005410034</v>
      </c>
    </row>
    <row r="38" spans="1:17" ht="18" customHeight="1" thickBot="1">
      <c r="A38" s="225">
        <v>1079</v>
      </c>
      <c r="B38" s="235" t="s">
        <v>469</v>
      </c>
      <c r="C38" s="227">
        <v>2978</v>
      </c>
      <c r="D38" s="228">
        <v>4.3050929799999995</v>
      </c>
      <c r="E38" s="229">
        <v>4.2599724000000005</v>
      </c>
      <c r="F38" s="230">
        <v>0.14549859966090675</v>
      </c>
      <c r="G38" s="229">
        <v>2.85561335</v>
      </c>
      <c r="H38" s="225">
        <v>1079</v>
      </c>
      <c r="I38" s="231">
        <v>958.9030725319006</v>
      </c>
      <c r="J38" s="232">
        <v>0.10667767148120488</v>
      </c>
      <c r="K38" s="231">
        <v>147.1944862323707</v>
      </c>
      <c r="L38" s="233">
        <v>65.82634318334453</v>
      </c>
      <c r="M38" s="229">
        <v>1.2</v>
      </c>
      <c r="N38" s="233">
        <v>402.9550033579584</v>
      </c>
      <c r="O38" s="229">
        <v>3.16595432</v>
      </c>
      <c r="P38" s="233">
        <v>1063.1142780389523</v>
      </c>
      <c r="Q38" s="234">
        <v>0.7431865802698627</v>
      </c>
    </row>
    <row r="39" spans="1:17" ht="18" customHeight="1" thickBot="1">
      <c r="A39" s="225">
        <v>1093</v>
      </c>
      <c r="B39" s="235" t="s">
        <v>470</v>
      </c>
      <c r="C39" s="227">
        <v>2368</v>
      </c>
      <c r="D39" s="228">
        <v>2.8237948</v>
      </c>
      <c r="E39" s="229">
        <v>2.7258422999999996</v>
      </c>
      <c r="F39" s="230">
        <v>0.06314304424669952</v>
      </c>
      <c r="G39" s="229">
        <v>3.132042</v>
      </c>
      <c r="H39" s="225">
        <v>1093</v>
      </c>
      <c r="I39" s="231">
        <v>1322.6528716216217</v>
      </c>
      <c r="J39" s="232">
        <v>0.06286929287149187</v>
      </c>
      <c r="K39" s="231">
        <v>90.29702280405405</v>
      </c>
      <c r="L39" s="233">
        <v>-243.78500844594595</v>
      </c>
      <c r="M39" s="229">
        <v>0.55</v>
      </c>
      <c r="N39" s="233">
        <v>232.26351351351352</v>
      </c>
      <c r="O39" s="229">
        <v>2.36268225</v>
      </c>
      <c r="P39" s="233">
        <v>997.7543285472973</v>
      </c>
      <c r="Q39" s="234">
        <v>0.8667714379514913</v>
      </c>
    </row>
    <row r="40" spans="1:17" ht="18" customHeight="1" thickBot="1">
      <c r="A40" s="225">
        <v>1097</v>
      </c>
      <c r="B40" s="235" t="s">
        <v>471</v>
      </c>
      <c r="C40" s="227">
        <v>2206</v>
      </c>
      <c r="D40" s="228">
        <v>3.29819827</v>
      </c>
      <c r="E40" s="229">
        <v>3.2271146</v>
      </c>
      <c r="F40" s="230">
        <v>-0.03555335076929744</v>
      </c>
      <c r="G40" s="229">
        <v>3.1750704</v>
      </c>
      <c r="H40" s="225">
        <v>1097</v>
      </c>
      <c r="I40" s="231">
        <v>1439.2884859474161</v>
      </c>
      <c r="J40" s="232">
        <v>0.09112008390419259</v>
      </c>
      <c r="K40" s="231">
        <v>139.6284904805077</v>
      </c>
      <c r="L40" s="233">
        <v>-37.253436083408886</v>
      </c>
      <c r="M40" s="229">
        <v>0.95</v>
      </c>
      <c r="N40" s="233">
        <v>430.64369900271987</v>
      </c>
      <c r="O40" s="229">
        <v>2.59019294</v>
      </c>
      <c r="P40" s="233">
        <v>1174.1581776971896</v>
      </c>
      <c r="Q40" s="234">
        <v>0.8026343223138094</v>
      </c>
    </row>
    <row r="41" spans="1:17" ht="18" customHeight="1" thickBot="1">
      <c r="A41" s="225">
        <v>1113</v>
      </c>
      <c r="B41" s="235" t="s">
        <v>472</v>
      </c>
      <c r="C41" s="227">
        <v>2963</v>
      </c>
      <c r="D41" s="228">
        <v>2.13916145</v>
      </c>
      <c r="E41" s="229">
        <v>3.9230374</v>
      </c>
      <c r="F41" s="230">
        <v>-0.03978568331062622</v>
      </c>
      <c r="G41" s="229">
        <v>4.30413755</v>
      </c>
      <c r="H41" s="225">
        <v>1113</v>
      </c>
      <c r="I41" s="231">
        <v>1452.628265271684</v>
      </c>
      <c r="J41" s="232">
        <v>0.08440834880081026</v>
      </c>
      <c r="K41" s="231">
        <v>64.5853358083024</v>
      </c>
      <c r="L41" s="233">
        <v>-43.19544380695241</v>
      </c>
      <c r="M41" s="229">
        <v>0.603</v>
      </c>
      <c r="N41" s="233">
        <v>203.50995612554843</v>
      </c>
      <c r="O41" s="229">
        <v>2.3693521</v>
      </c>
      <c r="P41" s="233">
        <v>799.6463381707729</v>
      </c>
      <c r="Q41" s="234">
        <v>0.6039585806650735</v>
      </c>
    </row>
    <row r="42" spans="1:17" ht="18" customHeight="1" thickBot="1">
      <c r="A42" s="225">
        <v>1131</v>
      </c>
      <c r="B42" s="235" t="s">
        <v>473</v>
      </c>
      <c r="C42" s="227">
        <v>2323</v>
      </c>
      <c r="D42" s="228">
        <v>2.81495795</v>
      </c>
      <c r="E42" s="229">
        <v>2.6109993</v>
      </c>
      <c r="F42" s="230">
        <v>-0.17419158961148956</v>
      </c>
      <c r="G42" s="229">
        <v>3.53208563</v>
      </c>
      <c r="H42" s="225">
        <v>1131</v>
      </c>
      <c r="I42" s="231">
        <v>1520.4845587602238</v>
      </c>
      <c r="J42" s="232">
        <v>0.0642577718536239</v>
      </c>
      <c r="K42" s="231">
        <v>94.57931984502798</v>
      </c>
      <c r="L42" s="233">
        <v>-260.09663796814465</v>
      </c>
      <c r="M42" s="229">
        <v>0.63</v>
      </c>
      <c r="N42" s="233">
        <v>271.20103314679295</v>
      </c>
      <c r="O42" s="229">
        <v>0.667469</v>
      </c>
      <c r="P42" s="233">
        <v>287.3306069737408</v>
      </c>
      <c r="Q42" s="234">
        <v>0.2556373722505403</v>
      </c>
    </row>
    <row r="43" spans="1:17" ht="18" customHeight="1" thickBot="1">
      <c r="A43" s="236">
        <v>1142</v>
      </c>
      <c r="B43" s="237" t="s">
        <v>474</v>
      </c>
      <c r="C43" s="238">
        <v>1297</v>
      </c>
      <c r="D43" s="239">
        <v>3.5818638</v>
      </c>
      <c r="E43" s="240">
        <v>3.0379805</v>
      </c>
      <c r="F43" s="241">
        <v>-0.963592473840016</v>
      </c>
      <c r="G43" s="240">
        <v>3.9532258</v>
      </c>
      <c r="H43" s="236">
        <v>1142</v>
      </c>
      <c r="I43" s="242">
        <v>3047.9767154973015</v>
      </c>
      <c r="J43" s="243">
        <v>0.034029599556842614</v>
      </c>
      <c r="K43" s="242">
        <v>72.8293369313801</v>
      </c>
      <c r="L43" s="244">
        <v>621.4767540478026</v>
      </c>
      <c r="M43" s="240">
        <v>1.67</v>
      </c>
      <c r="N43" s="244">
        <v>1287.5867386276022</v>
      </c>
      <c r="O43" s="240">
        <v>11.3772916</v>
      </c>
      <c r="P43" s="244">
        <v>8772.005859676176</v>
      </c>
      <c r="Q43" s="245">
        <v>3.7450179815176563</v>
      </c>
    </row>
    <row r="44" ht="19.5" customHeight="1">
      <c r="A44" s="246" t="s">
        <v>987</v>
      </c>
    </row>
  </sheetData>
  <printOptions/>
  <pageMargins left="0.7874015748031497" right="0.7874015748031497" top="1.47" bottom="0.8661417322834646" header="0.94" footer="0.5118110236220472"/>
  <pageSetup orientation="portrait" paperSize="9" scale="80" r:id="rId1"/>
  <headerFooter alignWithMargins="0">
    <oddHeader>&amp;L&amp;"Arial,Bold"&amp;14Aufsichtsdaten OKP gemäss Art. 31 KVV</oddHeader>
    <oddFooter>&amp;L&amp;"Arial,Regular"Statistik über die Krankenversicherung 2000, Bundesamt für Sozialversicherung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5.75390625" style="7" customWidth="1"/>
    <col min="2" max="2" width="48.875" style="117" customWidth="1"/>
    <col min="3" max="4" width="10.75390625" style="117" customWidth="1"/>
    <col min="5" max="5" width="10.75390625" style="7" customWidth="1"/>
    <col min="6" max="7" width="10.75390625" style="22" customWidth="1"/>
    <col min="8" max="8" width="10.625" style="22" customWidth="1"/>
    <col min="9" max="17" width="10.625" style="7" customWidth="1"/>
    <col min="18" max="16384" width="11.375" style="7" customWidth="1"/>
  </cols>
  <sheetData>
    <row r="1" spans="1:8" s="1" customFormat="1" ht="13.5" customHeight="1">
      <c r="A1" s="1" t="s">
        <v>475</v>
      </c>
      <c r="B1" s="163"/>
      <c r="C1" s="163"/>
      <c r="D1" s="163"/>
      <c r="F1" s="164"/>
      <c r="G1" s="164"/>
      <c r="H1" s="164"/>
    </row>
    <row r="2" spans="1:8" s="1" customFormat="1" ht="27.75" customHeight="1">
      <c r="A2" s="91" t="s">
        <v>476</v>
      </c>
      <c r="B2" s="163"/>
      <c r="C2" s="163"/>
      <c r="D2" s="163"/>
      <c r="F2" s="164"/>
      <c r="G2" s="164"/>
      <c r="H2" s="164"/>
    </row>
    <row r="3" spans="1:17" ht="18" customHeight="1">
      <c r="A3" s="199" t="s">
        <v>369</v>
      </c>
      <c r="B3" s="199" t="s">
        <v>370</v>
      </c>
      <c r="C3" s="200" t="s">
        <v>371</v>
      </c>
      <c r="D3" s="201" t="s">
        <v>372</v>
      </c>
      <c r="E3" s="200" t="s">
        <v>8</v>
      </c>
      <c r="F3" s="202" t="s">
        <v>373</v>
      </c>
      <c r="G3" s="203" t="s">
        <v>1136</v>
      </c>
      <c r="H3" s="201" t="s">
        <v>369</v>
      </c>
      <c r="I3" s="200" t="s">
        <v>1136</v>
      </c>
      <c r="J3" s="201" t="s">
        <v>374</v>
      </c>
      <c r="K3" s="200" t="s">
        <v>374</v>
      </c>
      <c r="L3" s="201" t="s">
        <v>375</v>
      </c>
      <c r="M3" s="203" t="s">
        <v>376</v>
      </c>
      <c r="N3" s="202" t="s">
        <v>376</v>
      </c>
      <c r="O3" s="203" t="s">
        <v>376</v>
      </c>
      <c r="P3" s="201" t="s">
        <v>376</v>
      </c>
      <c r="Q3" s="203" t="s">
        <v>50</v>
      </c>
    </row>
    <row r="4" spans="1:17" ht="15" customHeight="1">
      <c r="A4" s="204" t="s">
        <v>377</v>
      </c>
      <c r="B4" s="204"/>
      <c r="C4" s="205" t="s">
        <v>378</v>
      </c>
      <c r="D4" s="206" t="s">
        <v>964</v>
      </c>
      <c r="E4" s="205" t="s">
        <v>96</v>
      </c>
      <c r="F4" s="207" t="s">
        <v>379</v>
      </c>
      <c r="G4" s="208" t="s">
        <v>380</v>
      </c>
      <c r="H4" s="206" t="s">
        <v>377</v>
      </c>
      <c r="I4" s="205" t="s">
        <v>380</v>
      </c>
      <c r="J4" s="206" t="s">
        <v>381</v>
      </c>
      <c r="K4" s="205" t="s">
        <v>381</v>
      </c>
      <c r="L4" s="206" t="s">
        <v>382</v>
      </c>
      <c r="M4" s="208" t="s">
        <v>383</v>
      </c>
      <c r="N4" s="207" t="s">
        <v>383</v>
      </c>
      <c r="O4" s="208" t="s">
        <v>50</v>
      </c>
      <c r="P4" s="206" t="s">
        <v>50</v>
      </c>
      <c r="Q4" s="208" t="s">
        <v>338</v>
      </c>
    </row>
    <row r="5" spans="1:17" ht="15" customHeight="1">
      <c r="A5" s="204"/>
      <c r="B5" s="204"/>
      <c r="C5" s="205"/>
      <c r="D5" s="206" t="s">
        <v>96</v>
      </c>
      <c r="E5" s="205"/>
      <c r="F5" s="207" t="s">
        <v>384</v>
      </c>
      <c r="G5" s="208" t="s">
        <v>385</v>
      </c>
      <c r="H5" s="206"/>
      <c r="I5" s="205" t="s">
        <v>385</v>
      </c>
      <c r="J5" s="206" t="s">
        <v>386</v>
      </c>
      <c r="K5" s="205" t="s">
        <v>386</v>
      </c>
      <c r="L5" s="206" t="s">
        <v>66</v>
      </c>
      <c r="M5" s="208" t="s">
        <v>387</v>
      </c>
      <c r="N5" s="207" t="s">
        <v>388</v>
      </c>
      <c r="O5" s="208" t="s">
        <v>389</v>
      </c>
      <c r="P5" s="206" t="s">
        <v>390</v>
      </c>
      <c r="Q5" s="208" t="s">
        <v>8</v>
      </c>
    </row>
    <row r="6" spans="1:17" ht="15" customHeight="1">
      <c r="A6" s="204"/>
      <c r="B6" s="204"/>
      <c r="C6" s="205"/>
      <c r="D6" s="206"/>
      <c r="E6" s="205"/>
      <c r="F6" s="207" t="s">
        <v>391</v>
      </c>
      <c r="G6" s="208" t="s">
        <v>389</v>
      </c>
      <c r="H6" s="206"/>
      <c r="I6" s="205" t="s">
        <v>390</v>
      </c>
      <c r="J6" s="206" t="s">
        <v>392</v>
      </c>
      <c r="K6" s="205" t="s">
        <v>393</v>
      </c>
      <c r="L6" s="206" t="s">
        <v>394</v>
      </c>
      <c r="M6" s="208" t="s">
        <v>389</v>
      </c>
      <c r="N6" s="207" t="s">
        <v>66</v>
      </c>
      <c r="O6" s="208"/>
      <c r="P6" s="206" t="s">
        <v>395</v>
      </c>
      <c r="Q6" s="208"/>
    </row>
    <row r="7" spans="1:17" ht="15" customHeight="1">
      <c r="A7" s="204"/>
      <c r="B7" s="204"/>
      <c r="C7" s="205"/>
      <c r="D7" s="206"/>
      <c r="E7" s="205"/>
      <c r="F7" s="207"/>
      <c r="G7" s="208"/>
      <c r="H7" s="206"/>
      <c r="I7" s="205" t="s">
        <v>395</v>
      </c>
      <c r="J7" s="206" t="s">
        <v>396</v>
      </c>
      <c r="K7" s="205" t="s">
        <v>66</v>
      </c>
      <c r="L7" s="206" t="s">
        <v>397</v>
      </c>
      <c r="M7" s="208"/>
      <c r="N7" s="207" t="s">
        <v>398</v>
      </c>
      <c r="O7" s="208"/>
      <c r="P7" s="206" t="s">
        <v>55</v>
      </c>
      <c r="Q7" s="208"/>
    </row>
    <row r="8" spans="1:17" ht="15" customHeight="1">
      <c r="A8" s="204"/>
      <c r="B8" s="204"/>
      <c r="C8" s="205"/>
      <c r="D8" s="206"/>
      <c r="E8" s="205"/>
      <c r="F8" s="207"/>
      <c r="G8" s="208"/>
      <c r="H8" s="206"/>
      <c r="I8" s="205" t="s">
        <v>55</v>
      </c>
      <c r="J8" s="206" t="s">
        <v>399</v>
      </c>
      <c r="K8" s="205" t="s">
        <v>68</v>
      </c>
      <c r="L8" s="206"/>
      <c r="M8" s="208"/>
      <c r="N8" s="207" t="s">
        <v>1128</v>
      </c>
      <c r="O8" s="208"/>
      <c r="P8" s="206"/>
      <c r="Q8" s="208"/>
    </row>
    <row r="9" spans="1:17" ht="18" customHeight="1">
      <c r="A9" s="209"/>
      <c r="B9" s="210"/>
      <c r="C9" s="211">
        <v>1</v>
      </c>
      <c r="D9" s="212">
        <v>2</v>
      </c>
      <c r="E9" s="211">
        <v>3</v>
      </c>
      <c r="F9" s="213">
        <v>4</v>
      </c>
      <c r="G9" s="214">
        <v>5</v>
      </c>
      <c r="H9" s="212"/>
      <c r="I9" s="211" t="s">
        <v>400</v>
      </c>
      <c r="J9" s="212">
        <v>6</v>
      </c>
      <c r="K9" s="211" t="s">
        <v>401</v>
      </c>
      <c r="L9" s="212">
        <v>7</v>
      </c>
      <c r="M9" s="214">
        <v>8</v>
      </c>
      <c r="N9" s="213" t="s">
        <v>402</v>
      </c>
      <c r="O9" s="214">
        <v>9</v>
      </c>
      <c r="P9" s="212" t="s">
        <v>403</v>
      </c>
      <c r="Q9" s="214" t="s">
        <v>404</v>
      </c>
    </row>
    <row r="10" spans="1:17" ht="30" customHeight="1" thickBot="1">
      <c r="A10" s="215">
        <v>1147</v>
      </c>
      <c r="B10" s="216" t="s">
        <v>477</v>
      </c>
      <c r="C10" s="217">
        <v>361</v>
      </c>
      <c r="D10" s="218">
        <v>0.6052333500000001</v>
      </c>
      <c r="E10" s="219">
        <v>0.561679</v>
      </c>
      <c r="F10" s="220">
        <v>-0.25318829506007884</v>
      </c>
      <c r="G10" s="219">
        <v>0.6914778</v>
      </c>
      <c r="H10" s="215">
        <v>1147</v>
      </c>
      <c r="I10" s="221">
        <v>1915.450969529086</v>
      </c>
      <c r="J10" s="222">
        <v>0.11093238572539174</v>
      </c>
      <c r="K10" s="221">
        <v>186.03393351800554</v>
      </c>
      <c r="L10" s="223">
        <v>-0.45623268698060937</v>
      </c>
      <c r="M10" s="219">
        <v>0.565</v>
      </c>
      <c r="N10" s="223">
        <v>1565.0969529085874</v>
      </c>
      <c r="O10" s="219">
        <v>0.933672</v>
      </c>
      <c r="P10" s="223">
        <v>2586.349030470914</v>
      </c>
      <c r="Q10" s="224">
        <v>1.6622875343390087</v>
      </c>
    </row>
    <row r="11" spans="1:17" ht="18" customHeight="1" thickBot="1">
      <c r="A11" s="225">
        <v>1159</v>
      </c>
      <c r="B11" s="226" t="s">
        <v>478</v>
      </c>
      <c r="C11" s="227">
        <v>7275</v>
      </c>
      <c r="D11" s="228">
        <v>9.81938342</v>
      </c>
      <c r="E11" s="229">
        <v>9.6461352</v>
      </c>
      <c r="F11" s="230">
        <v>0.17369726051495807</v>
      </c>
      <c r="G11" s="229">
        <v>6.8928183</v>
      </c>
      <c r="H11" s="225">
        <v>1159</v>
      </c>
      <c r="I11" s="231">
        <v>947.4664329896907</v>
      </c>
      <c r="J11" s="232">
        <v>0.07821615263656245</v>
      </c>
      <c r="K11" s="231">
        <v>105.00401237113401</v>
      </c>
      <c r="L11" s="233">
        <v>7.2584164948453616</v>
      </c>
      <c r="M11" s="229">
        <v>1.12</v>
      </c>
      <c r="N11" s="233">
        <v>153.95189003436425</v>
      </c>
      <c r="O11" s="229">
        <v>2.60664483</v>
      </c>
      <c r="P11" s="233">
        <v>358.3016948453608</v>
      </c>
      <c r="Q11" s="234">
        <v>0.2702268603906775</v>
      </c>
    </row>
    <row r="12" spans="1:17" ht="18" customHeight="1" thickBot="1">
      <c r="A12" s="225">
        <v>1215</v>
      </c>
      <c r="B12" s="235" t="s">
        <v>479</v>
      </c>
      <c r="C12" s="227">
        <v>3271</v>
      </c>
      <c r="D12" s="228">
        <v>5.55859984</v>
      </c>
      <c r="E12" s="229">
        <v>5.5239316</v>
      </c>
      <c r="F12" s="230">
        <v>0.12143507707509307</v>
      </c>
      <c r="G12" s="229">
        <v>4.0363072</v>
      </c>
      <c r="H12" s="225">
        <v>1215</v>
      </c>
      <c r="I12" s="231">
        <v>1233.9673494344238</v>
      </c>
      <c r="J12" s="232">
        <v>0.09489922790144423</v>
      </c>
      <c r="K12" s="231">
        <v>158.76730969122593</v>
      </c>
      <c r="L12" s="233">
        <v>26.348446958116785</v>
      </c>
      <c r="M12" s="229">
        <v>1.255</v>
      </c>
      <c r="N12" s="233">
        <v>383.67471721186183</v>
      </c>
      <c r="O12" s="229">
        <v>2.50600146</v>
      </c>
      <c r="P12" s="233">
        <v>766.1270131458269</v>
      </c>
      <c r="Q12" s="234">
        <v>0.4536626521588356</v>
      </c>
    </row>
    <row r="13" spans="1:17" ht="18" customHeight="1" thickBot="1">
      <c r="A13" s="225">
        <v>1305</v>
      </c>
      <c r="B13" s="235" t="s">
        <v>480</v>
      </c>
      <c r="C13" s="227">
        <v>19531</v>
      </c>
      <c r="D13" s="228">
        <v>40.033967200000006</v>
      </c>
      <c r="E13" s="229">
        <v>37.2296603</v>
      </c>
      <c r="F13" s="230">
        <v>-0.03797442787533682</v>
      </c>
      <c r="G13" s="229">
        <v>40.66664035</v>
      </c>
      <c r="H13" s="225">
        <v>1305</v>
      </c>
      <c r="I13" s="231">
        <v>2082.158637550561</v>
      </c>
      <c r="J13" s="232">
        <v>0.03508650600731547</v>
      </c>
      <c r="K13" s="231">
        <v>71.8294239926271</v>
      </c>
      <c r="L13" s="233">
        <v>2.5559838205929197</v>
      </c>
      <c r="M13" s="229">
        <v>11.307926</v>
      </c>
      <c r="N13" s="233">
        <v>578.9732220572423</v>
      </c>
      <c r="O13" s="229">
        <v>16.80630214</v>
      </c>
      <c r="P13" s="233">
        <v>860.4936838871538</v>
      </c>
      <c r="Q13" s="234">
        <v>0.45142238754190306</v>
      </c>
    </row>
    <row r="14" spans="1:17" ht="18" customHeight="1" thickBot="1">
      <c r="A14" s="225">
        <v>1318</v>
      </c>
      <c r="B14" s="235" t="s">
        <v>481</v>
      </c>
      <c r="C14" s="227">
        <v>1988</v>
      </c>
      <c r="D14" s="228">
        <v>3.13163359</v>
      </c>
      <c r="E14" s="229">
        <v>3.1068393999999997</v>
      </c>
      <c r="F14" s="230">
        <v>0.015232305641478337</v>
      </c>
      <c r="G14" s="229">
        <v>2.41112785</v>
      </c>
      <c r="H14" s="225">
        <v>1318</v>
      </c>
      <c r="I14" s="231">
        <v>1212.8409708249496</v>
      </c>
      <c r="J14" s="232">
        <v>0.09352355915650454</v>
      </c>
      <c r="K14" s="231">
        <v>133.83534205231388</v>
      </c>
      <c r="L14" s="233">
        <v>144.23494969818915</v>
      </c>
      <c r="M14" s="229">
        <v>0.907</v>
      </c>
      <c r="N14" s="233">
        <v>456.2374245472837</v>
      </c>
      <c r="O14" s="229">
        <v>2.30477352</v>
      </c>
      <c r="P14" s="233">
        <v>1159.3428169014085</v>
      </c>
      <c r="Q14" s="234">
        <v>0.7418386415467758</v>
      </c>
    </row>
    <row r="15" spans="1:17" ht="18" customHeight="1" thickBot="1">
      <c r="A15" s="225">
        <v>1322</v>
      </c>
      <c r="B15" s="235" t="s">
        <v>482</v>
      </c>
      <c r="C15" s="227">
        <v>2333</v>
      </c>
      <c r="D15" s="228">
        <v>2.6678672999999997</v>
      </c>
      <c r="E15" s="229">
        <v>2.6683914</v>
      </c>
      <c r="F15" s="230">
        <v>0.16291083893115674</v>
      </c>
      <c r="G15" s="229">
        <v>1.89904135</v>
      </c>
      <c r="H15" s="225">
        <v>1322</v>
      </c>
      <c r="I15" s="231">
        <v>813.9911487355337</v>
      </c>
      <c r="J15" s="232">
        <v>0.046982169079148435</v>
      </c>
      <c r="K15" s="231">
        <v>53.5970852978997</v>
      </c>
      <c r="L15" s="233">
        <v>2.7387483926275102</v>
      </c>
      <c r="M15" s="229">
        <v>0.5736</v>
      </c>
      <c r="N15" s="233">
        <v>245.86369481354478</v>
      </c>
      <c r="O15" s="229">
        <v>0.7399069100000001</v>
      </c>
      <c r="P15" s="233">
        <v>317.1482683240463</v>
      </c>
      <c r="Q15" s="234">
        <v>0.2772857497591995</v>
      </c>
    </row>
    <row r="16" spans="1:17" ht="18" customHeight="1" thickBot="1">
      <c r="A16" s="225">
        <v>1328</v>
      </c>
      <c r="B16" s="235" t="s">
        <v>483</v>
      </c>
      <c r="C16" s="227">
        <v>7530</v>
      </c>
      <c r="D16" s="228">
        <v>12.187330450000001</v>
      </c>
      <c r="E16" s="229">
        <v>12.072897300000001</v>
      </c>
      <c r="F16" s="230">
        <v>-0.05276463148662716</v>
      </c>
      <c r="G16" s="229">
        <v>12.01383168</v>
      </c>
      <c r="H16" s="225">
        <v>1328</v>
      </c>
      <c r="I16" s="231">
        <v>1595.462374501992</v>
      </c>
      <c r="J16" s="232">
        <v>0.07320342298761104</v>
      </c>
      <c r="K16" s="231">
        <v>121.31109296148739</v>
      </c>
      <c r="L16" s="233">
        <v>-38.674495351925636</v>
      </c>
      <c r="M16" s="229">
        <v>3.962598</v>
      </c>
      <c r="N16" s="233">
        <v>526.2414342629482</v>
      </c>
      <c r="O16" s="229">
        <v>8.01012264</v>
      </c>
      <c r="P16" s="233">
        <v>1063.7613067729083</v>
      </c>
      <c r="Q16" s="234">
        <v>0.663479729923653</v>
      </c>
    </row>
    <row r="17" spans="1:17" ht="18" customHeight="1" thickBot="1">
      <c r="A17" s="225">
        <v>1331</v>
      </c>
      <c r="B17" s="235" t="s">
        <v>484</v>
      </c>
      <c r="C17" s="227">
        <v>492</v>
      </c>
      <c r="D17" s="228">
        <v>0.7145081499999999</v>
      </c>
      <c r="E17" s="229">
        <v>0.667917</v>
      </c>
      <c r="F17" s="230">
        <v>-0.1470550056007059</v>
      </c>
      <c r="G17" s="229">
        <v>0.7701608000000001</v>
      </c>
      <c r="H17" s="225">
        <v>1331</v>
      </c>
      <c r="I17" s="231">
        <v>1565.3674796747969</v>
      </c>
      <c r="J17" s="232">
        <v>0.04753868026160599</v>
      </c>
      <c r="K17" s="231">
        <v>70.75650406504064</v>
      </c>
      <c r="L17" s="233">
        <v>-36.146239837398376</v>
      </c>
      <c r="M17" s="229">
        <v>0.22</v>
      </c>
      <c r="N17" s="233">
        <v>447.1544715447154</v>
      </c>
      <c r="O17" s="229">
        <v>1.49074245</v>
      </c>
      <c r="P17" s="233">
        <v>3029.9643292682927</v>
      </c>
      <c r="Q17" s="234">
        <v>2.2319276946087614</v>
      </c>
    </row>
    <row r="18" spans="1:17" ht="18" customHeight="1" thickBot="1">
      <c r="A18" s="225">
        <v>1362</v>
      </c>
      <c r="B18" s="235" t="s">
        <v>485</v>
      </c>
      <c r="C18" s="227">
        <v>498</v>
      </c>
      <c r="D18" s="228">
        <v>0.5882477</v>
      </c>
      <c r="E18" s="229">
        <v>0.5713605</v>
      </c>
      <c r="F18" s="230">
        <v>0.06227648658889783</v>
      </c>
      <c r="G18" s="229">
        <v>0.5422254</v>
      </c>
      <c r="H18" s="225">
        <v>1362</v>
      </c>
      <c r="I18" s="231">
        <v>1088.8060240963855</v>
      </c>
      <c r="J18" s="232">
        <v>0.04781922725826314</v>
      </c>
      <c r="K18" s="231">
        <v>58.375</v>
      </c>
      <c r="L18" s="233">
        <v>-39.52299196787149</v>
      </c>
      <c r="M18" s="229">
        <v>0.181</v>
      </c>
      <c r="N18" s="233">
        <v>363.45381526104416</v>
      </c>
      <c r="O18" s="229">
        <v>0.67181725</v>
      </c>
      <c r="P18" s="233">
        <v>1349.0306224899598</v>
      </c>
      <c r="Q18" s="234">
        <v>1.1758202570881255</v>
      </c>
    </row>
    <row r="19" spans="1:17" ht="18" customHeight="1" thickBot="1">
      <c r="A19" s="225">
        <v>1384</v>
      </c>
      <c r="B19" s="235" t="s">
        <v>486</v>
      </c>
      <c r="C19" s="227">
        <v>473357</v>
      </c>
      <c r="D19" s="228">
        <v>877.8124439300001</v>
      </c>
      <c r="E19" s="229">
        <v>851.6983834</v>
      </c>
      <c r="F19" s="230">
        <v>-0.03357765682614366</v>
      </c>
      <c r="G19" s="229">
        <v>833.1927664000001</v>
      </c>
      <c r="H19" s="225">
        <v>1384</v>
      </c>
      <c r="I19" s="231">
        <v>1760.1783989673759</v>
      </c>
      <c r="J19" s="232">
        <v>0.06695383382004008</v>
      </c>
      <c r="K19" s="231">
        <v>124.454341987126</v>
      </c>
      <c r="L19" s="233">
        <v>-4.367689185963226</v>
      </c>
      <c r="M19" s="229">
        <v>225.29799287999998</v>
      </c>
      <c r="N19" s="233">
        <v>475.9578772047313</v>
      </c>
      <c r="O19" s="229">
        <v>157.14222919999997</v>
      </c>
      <c r="P19" s="233">
        <v>331.9740263691041</v>
      </c>
      <c r="Q19" s="234">
        <v>0.1845045526242336</v>
      </c>
    </row>
    <row r="20" spans="1:17" ht="18" customHeight="1" thickBot="1">
      <c r="A20" s="225">
        <v>1386</v>
      </c>
      <c r="B20" s="235" t="s">
        <v>487</v>
      </c>
      <c r="C20" s="227">
        <v>24419</v>
      </c>
      <c r="D20" s="228">
        <v>46.2856566</v>
      </c>
      <c r="E20" s="229">
        <v>45.57868975</v>
      </c>
      <c r="F20" s="230">
        <v>0.0707153196137224</v>
      </c>
      <c r="G20" s="229">
        <v>40.633319650000004</v>
      </c>
      <c r="H20" s="225">
        <v>1386</v>
      </c>
      <c r="I20" s="231">
        <v>1664.0042446455632</v>
      </c>
      <c r="J20" s="232">
        <v>0.04746809344758723</v>
      </c>
      <c r="K20" s="231">
        <v>96.17018305417913</v>
      </c>
      <c r="L20" s="233">
        <v>-130.51917564191817</v>
      </c>
      <c r="M20" s="229">
        <v>11.52</v>
      </c>
      <c r="N20" s="233">
        <v>471.7637904910111</v>
      </c>
      <c r="O20" s="229">
        <v>4.269921</v>
      </c>
      <c r="P20" s="233">
        <v>174.86060035218478</v>
      </c>
      <c r="Q20" s="234">
        <v>0.09368239902069585</v>
      </c>
    </row>
    <row r="21" spans="1:17" ht="18" customHeight="1" thickBot="1">
      <c r="A21" s="225">
        <v>1395</v>
      </c>
      <c r="B21" s="235" t="s">
        <v>488</v>
      </c>
      <c r="C21" s="227">
        <v>8864</v>
      </c>
      <c r="D21" s="228">
        <v>17.599550349999998</v>
      </c>
      <c r="E21" s="229">
        <v>14.385549699999999</v>
      </c>
      <c r="F21" s="230">
        <v>0.09747805858005913</v>
      </c>
      <c r="G21" s="229">
        <v>13.3676601</v>
      </c>
      <c r="H21" s="225">
        <v>1395</v>
      </c>
      <c r="I21" s="231">
        <v>1508.084397563177</v>
      </c>
      <c r="J21" s="232">
        <v>0.11114872749855055</v>
      </c>
      <c r="K21" s="231">
        <v>212.8611236462094</v>
      </c>
      <c r="L21" s="233">
        <v>70.4070791967509</v>
      </c>
      <c r="M21" s="229">
        <v>3.82511535</v>
      </c>
      <c r="N21" s="233">
        <v>431.5337714350181</v>
      </c>
      <c r="O21" s="229">
        <v>4.05573355</v>
      </c>
      <c r="P21" s="233">
        <v>457.5511676444043</v>
      </c>
      <c r="Q21" s="234">
        <v>0.2819310790744409</v>
      </c>
    </row>
    <row r="22" spans="1:17" ht="18" customHeight="1" thickBot="1">
      <c r="A22" s="225">
        <v>1401</v>
      </c>
      <c r="B22" s="235" t="s">
        <v>489</v>
      </c>
      <c r="C22" s="227">
        <v>10233</v>
      </c>
      <c r="D22" s="228">
        <v>14.874620149999998</v>
      </c>
      <c r="E22" s="229">
        <v>14.365307959999999</v>
      </c>
      <c r="F22" s="230">
        <v>0.19128871670716247</v>
      </c>
      <c r="G22" s="229">
        <v>11.024978850000002</v>
      </c>
      <c r="H22" s="225">
        <v>1401</v>
      </c>
      <c r="I22" s="231">
        <v>1077.3945910290238</v>
      </c>
      <c r="J22" s="232">
        <v>0.05656543826100847</v>
      </c>
      <c r="K22" s="231">
        <v>81.64544024235317</v>
      </c>
      <c r="L22" s="233">
        <v>10.212973712498778</v>
      </c>
      <c r="M22" s="229">
        <v>2.6</v>
      </c>
      <c r="N22" s="233">
        <v>254.07993745724616</v>
      </c>
      <c r="O22" s="229">
        <v>3.55027208</v>
      </c>
      <c r="P22" s="233">
        <v>346.9434261702336</v>
      </c>
      <c r="Q22" s="234">
        <v>0.24714207936827276</v>
      </c>
    </row>
    <row r="23" spans="1:17" ht="18" customHeight="1" thickBot="1">
      <c r="A23" s="225">
        <v>1423</v>
      </c>
      <c r="B23" s="235" t="s">
        <v>490</v>
      </c>
      <c r="C23" s="227">
        <v>6714</v>
      </c>
      <c r="D23" s="228">
        <v>9.40183203</v>
      </c>
      <c r="E23" s="229">
        <v>8.860652600000002</v>
      </c>
      <c r="F23" s="230">
        <v>0.32303034028996586</v>
      </c>
      <c r="G23" s="229">
        <v>6.820875550000001</v>
      </c>
      <c r="H23" s="225">
        <v>1423</v>
      </c>
      <c r="I23" s="231">
        <v>1015.9183124813823</v>
      </c>
      <c r="J23" s="232">
        <v>0.05057865363391371</v>
      </c>
      <c r="K23" s="231">
        <v>79.40309800417039</v>
      </c>
      <c r="L23" s="233">
        <v>-169.56102472445636</v>
      </c>
      <c r="M23" s="229">
        <v>2.1</v>
      </c>
      <c r="N23" s="233">
        <v>312.77926720285967</v>
      </c>
      <c r="O23" s="229">
        <v>1.52110012</v>
      </c>
      <c r="P23" s="233">
        <v>226.5564670837057</v>
      </c>
      <c r="Q23" s="234">
        <v>0.17166908450964435</v>
      </c>
    </row>
    <row r="24" spans="1:17" ht="18" customHeight="1" thickBot="1">
      <c r="A24" s="225">
        <v>1442</v>
      </c>
      <c r="B24" s="235" t="s">
        <v>491</v>
      </c>
      <c r="C24" s="227">
        <v>287</v>
      </c>
      <c r="D24" s="228">
        <v>0.55920079</v>
      </c>
      <c r="E24" s="229">
        <v>0.5788678</v>
      </c>
      <c r="F24" s="230">
        <v>0.03312584733651753</v>
      </c>
      <c r="G24" s="229">
        <v>0.52051855</v>
      </c>
      <c r="H24" s="225">
        <v>1442</v>
      </c>
      <c r="I24" s="231">
        <v>1813.6534843205575</v>
      </c>
      <c r="J24" s="232">
        <v>0.06327767249744085</v>
      </c>
      <c r="K24" s="231">
        <v>117.78216027874565</v>
      </c>
      <c r="L24" s="233">
        <v>87.08062717770035</v>
      </c>
      <c r="M24" s="229">
        <v>0.18</v>
      </c>
      <c r="N24" s="233">
        <v>627.177700348432</v>
      </c>
      <c r="O24" s="229">
        <v>0.72845708</v>
      </c>
      <c r="P24" s="233">
        <v>2538.1779790940764</v>
      </c>
      <c r="Q24" s="234">
        <v>1.2584169995290806</v>
      </c>
    </row>
    <row r="25" spans="1:17" ht="18" customHeight="1" thickBot="1">
      <c r="A25" s="225">
        <v>1448</v>
      </c>
      <c r="B25" s="235" t="s">
        <v>492</v>
      </c>
      <c r="C25" s="227">
        <v>1015</v>
      </c>
      <c r="D25" s="228">
        <v>1.4726227000000003</v>
      </c>
      <c r="E25" s="229">
        <v>1.37843315</v>
      </c>
      <c r="F25" s="230">
        <v>0.06932189759128389</v>
      </c>
      <c r="G25" s="229">
        <v>1.2661671</v>
      </c>
      <c r="H25" s="225">
        <v>1448</v>
      </c>
      <c r="I25" s="231">
        <v>1247.4552709359607</v>
      </c>
      <c r="J25" s="232">
        <v>0.0587277509488461</v>
      </c>
      <c r="K25" s="231">
        <v>84.14059113300492</v>
      </c>
      <c r="L25" s="233">
        <v>18.13694581280788</v>
      </c>
      <c r="M25" s="229">
        <v>0.6</v>
      </c>
      <c r="N25" s="233">
        <v>591.1330049261084</v>
      </c>
      <c r="O25" s="229">
        <v>1.1309767</v>
      </c>
      <c r="P25" s="233">
        <v>1114.2627586206895</v>
      </c>
      <c r="Q25" s="234">
        <v>0.8204799050284013</v>
      </c>
    </row>
    <row r="26" spans="1:17" ht="18" customHeight="1" thickBot="1">
      <c r="A26" s="225">
        <v>1454</v>
      </c>
      <c r="B26" s="235" t="s">
        <v>493</v>
      </c>
      <c r="C26" s="227">
        <v>5262</v>
      </c>
      <c r="D26" s="228">
        <v>7.62343365</v>
      </c>
      <c r="E26" s="229">
        <v>7.4586458</v>
      </c>
      <c r="F26" s="230">
        <v>0.20093294837031866</v>
      </c>
      <c r="G26" s="229">
        <v>5.9059707</v>
      </c>
      <c r="H26" s="225">
        <v>1454</v>
      </c>
      <c r="I26" s="231">
        <v>1122.3813568985177</v>
      </c>
      <c r="J26" s="232">
        <v>0.03393939126295943</v>
      </c>
      <c r="K26" s="231">
        <v>49.65826681870011</v>
      </c>
      <c r="L26" s="233">
        <v>-14.374353857848728</v>
      </c>
      <c r="M26" s="229">
        <v>1.95</v>
      </c>
      <c r="N26" s="233">
        <v>370.58152793614596</v>
      </c>
      <c r="O26" s="229">
        <v>2.89335503</v>
      </c>
      <c r="P26" s="233">
        <v>549.8584245534017</v>
      </c>
      <c r="Q26" s="234">
        <v>0.3879196180625711</v>
      </c>
    </row>
    <row r="27" spans="1:17" ht="18" customHeight="1" thickBot="1">
      <c r="A27" s="225">
        <v>1479</v>
      </c>
      <c r="B27" s="235" t="s">
        <v>494</v>
      </c>
      <c r="C27" s="227">
        <v>97477</v>
      </c>
      <c r="D27" s="228">
        <v>206.7939835</v>
      </c>
      <c r="E27" s="229">
        <v>203.3465107</v>
      </c>
      <c r="F27" s="230">
        <v>0.08800707202393052</v>
      </c>
      <c r="G27" s="229">
        <v>163.59525553000003</v>
      </c>
      <c r="H27" s="225">
        <v>1479</v>
      </c>
      <c r="I27" s="231">
        <v>1678.2959624321638</v>
      </c>
      <c r="J27" s="232">
        <v>0.081903771668619</v>
      </c>
      <c r="K27" s="231">
        <v>174.5330828810899</v>
      </c>
      <c r="L27" s="233">
        <v>-9.48855678775506</v>
      </c>
      <c r="M27" s="229">
        <v>51.45</v>
      </c>
      <c r="N27" s="233">
        <v>527.8168183263745</v>
      </c>
      <c r="O27" s="229">
        <v>55.038822</v>
      </c>
      <c r="P27" s="233">
        <v>564.6339341588272</v>
      </c>
      <c r="Q27" s="234">
        <v>0.2706651902239894</v>
      </c>
    </row>
    <row r="28" spans="1:17" ht="18" customHeight="1" thickBot="1">
      <c r="A28" s="225">
        <v>1507</v>
      </c>
      <c r="B28" s="235" t="s">
        <v>495</v>
      </c>
      <c r="C28" s="227">
        <v>4219</v>
      </c>
      <c r="D28" s="228">
        <v>2.6746622999999996</v>
      </c>
      <c r="E28" s="229">
        <v>5.1109718</v>
      </c>
      <c r="F28" s="230">
        <v>-0.05251373229435358</v>
      </c>
      <c r="G28" s="229">
        <v>6.416904150000001</v>
      </c>
      <c r="H28" s="225">
        <v>1507</v>
      </c>
      <c r="I28" s="231">
        <v>1520.9538160701588</v>
      </c>
      <c r="J28" s="232">
        <v>0.0892131742836573</v>
      </c>
      <c r="K28" s="231">
        <v>71.23419530694477</v>
      </c>
      <c r="L28" s="233">
        <v>-164.5152453187959</v>
      </c>
      <c r="M28" s="229">
        <v>1.99945041</v>
      </c>
      <c r="N28" s="233">
        <v>473.91571699454846</v>
      </c>
      <c r="O28" s="229">
        <v>2.23141158</v>
      </c>
      <c r="P28" s="233">
        <v>528.8958473571937</v>
      </c>
      <c r="Q28" s="234">
        <v>0.4365924265127035</v>
      </c>
    </row>
    <row r="29" spans="1:17" ht="18" customHeight="1" thickBot="1">
      <c r="A29" s="225">
        <v>1509</v>
      </c>
      <c r="B29" s="235" t="s">
        <v>496</v>
      </c>
      <c r="C29" s="227">
        <v>378500</v>
      </c>
      <c r="D29" s="228">
        <v>630.4576701</v>
      </c>
      <c r="E29" s="229">
        <v>623.2554225999999</v>
      </c>
      <c r="F29" s="230">
        <v>0.20863260649860402</v>
      </c>
      <c r="G29" s="229">
        <v>477.52523354999994</v>
      </c>
      <c r="H29" s="225">
        <v>1509</v>
      </c>
      <c r="I29" s="231">
        <v>1261.6254519154556</v>
      </c>
      <c r="J29" s="232">
        <v>0.07496550519004494</v>
      </c>
      <c r="K29" s="231">
        <v>130.06682113606342</v>
      </c>
      <c r="L29" s="233">
        <v>-69.34811056803171</v>
      </c>
      <c r="M29" s="229">
        <v>153</v>
      </c>
      <c r="N29" s="233">
        <v>404.22721268163804</v>
      </c>
      <c r="O29" s="229">
        <v>132.96353796</v>
      </c>
      <c r="P29" s="233">
        <v>351.29072116248346</v>
      </c>
      <c r="Q29" s="234">
        <v>0.2133371538194139</v>
      </c>
    </row>
    <row r="30" spans="1:17" ht="18" customHeight="1" thickBot="1">
      <c r="A30" s="225">
        <v>1519</v>
      </c>
      <c r="B30" s="235" t="s">
        <v>497</v>
      </c>
      <c r="C30" s="227">
        <v>52092</v>
      </c>
      <c r="D30" s="228">
        <v>94.58008644</v>
      </c>
      <c r="E30" s="229">
        <v>93.16291340000001</v>
      </c>
      <c r="F30" s="230">
        <v>-0.026465211591743604</v>
      </c>
      <c r="G30" s="229">
        <v>81.85652741</v>
      </c>
      <c r="H30" s="225">
        <v>1519</v>
      </c>
      <c r="I30" s="231">
        <v>1571.3838479996928</v>
      </c>
      <c r="J30" s="232">
        <v>0.11922673634372269</v>
      </c>
      <c r="K30" s="231">
        <v>216.9457930200415</v>
      </c>
      <c r="L30" s="233">
        <v>-3.9713702679874068</v>
      </c>
      <c r="M30" s="229">
        <v>25.5</v>
      </c>
      <c r="N30" s="233">
        <v>489.5185441142594</v>
      </c>
      <c r="O30" s="229">
        <v>21.57953762</v>
      </c>
      <c r="P30" s="233">
        <v>414.25818974122706</v>
      </c>
      <c r="Q30" s="234">
        <v>0.23163227546724618</v>
      </c>
    </row>
    <row r="31" spans="1:17" ht="18" customHeight="1" thickBot="1">
      <c r="A31" s="225">
        <v>1520</v>
      </c>
      <c r="B31" s="235" t="s">
        <v>498</v>
      </c>
      <c r="C31" s="227">
        <v>19146</v>
      </c>
      <c r="D31" s="228">
        <v>49.145467659999994</v>
      </c>
      <c r="E31" s="229">
        <v>47.6346098</v>
      </c>
      <c r="F31" s="230">
        <v>0.1887193355074892</v>
      </c>
      <c r="G31" s="229">
        <v>33.963406299999995</v>
      </c>
      <c r="H31" s="225">
        <v>1520</v>
      </c>
      <c r="I31" s="231">
        <v>1773.9165517601587</v>
      </c>
      <c r="J31" s="232">
        <v>0.05311408782540534</v>
      </c>
      <c r="K31" s="231">
        <v>133.99973310352033</v>
      </c>
      <c r="L31" s="233">
        <v>44.01299331453045</v>
      </c>
      <c r="M31" s="229">
        <v>13</v>
      </c>
      <c r="N31" s="233">
        <v>678.9930011490651</v>
      </c>
      <c r="O31" s="229">
        <v>11.9984804</v>
      </c>
      <c r="P31" s="233">
        <v>626.6834012326335</v>
      </c>
      <c r="Q31" s="234">
        <v>0.25188577066920786</v>
      </c>
    </row>
    <row r="32" spans="1:17" ht="18" customHeight="1" thickBot="1">
      <c r="A32" s="225">
        <v>1529</v>
      </c>
      <c r="B32" s="235" t="s">
        <v>499</v>
      </c>
      <c r="C32" s="227">
        <v>384974</v>
      </c>
      <c r="D32" s="228">
        <v>725.7139681199999</v>
      </c>
      <c r="E32" s="229">
        <v>714.1228873499999</v>
      </c>
      <c r="F32" s="230">
        <v>0.1888085343802326</v>
      </c>
      <c r="G32" s="229">
        <v>580.4329157</v>
      </c>
      <c r="H32" s="225">
        <v>1529</v>
      </c>
      <c r="I32" s="231">
        <v>1507.719782894429</v>
      </c>
      <c r="J32" s="232">
        <v>0.03745149844086777</v>
      </c>
      <c r="K32" s="231">
        <v>74.90422150586792</v>
      </c>
      <c r="L32" s="233">
        <v>-114.93404780582584</v>
      </c>
      <c r="M32" s="229">
        <v>175.11215818</v>
      </c>
      <c r="N32" s="233">
        <v>454.8674928176968</v>
      </c>
      <c r="O32" s="229">
        <v>92.98898918</v>
      </c>
      <c r="P32" s="233">
        <v>241.54615423379244</v>
      </c>
      <c r="Q32" s="234">
        <v>0.13021426819838786</v>
      </c>
    </row>
    <row r="33" spans="1:17" ht="18" customHeight="1" thickBot="1">
      <c r="A33" s="225">
        <v>1535</v>
      </c>
      <c r="B33" s="235" t="s">
        <v>500</v>
      </c>
      <c r="C33" s="227">
        <v>75325</v>
      </c>
      <c r="D33" s="228">
        <v>173.47392468999996</v>
      </c>
      <c r="E33" s="229">
        <v>171.41708139999997</v>
      </c>
      <c r="F33" s="230">
        <v>-0.00919393564681332</v>
      </c>
      <c r="G33" s="229">
        <v>158.28868358000003</v>
      </c>
      <c r="H33" s="225">
        <v>1535</v>
      </c>
      <c r="I33" s="231">
        <v>2101.4096724858946</v>
      </c>
      <c r="J33" s="232">
        <v>0.06639795890745517</v>
      </c>
      <c r="K33" s="231">
        <v>148.49844673083305</v>
      </c>
      <c r="L33" s="233">
        <v>66.5148311981414</v>
      </c>
      <c r="M33" s="229">
        <v>39.36</v>
      </c>
      <c r="N33" s="233">
        <v>522.5356787255228</v>
      </c>
      <c r="O33" s="229">
        <v>56.51022965999999</v>
      </c>
      <c r="P33" s="233">
        <v>750.2187807500829</v>
      </c>
      <c r="Q33" s="234">
        <v>0.3296651022084197</v>
      </c>
    </row>
    <row r="34" spans="1:17" ht="18" customHeight="1" thickBot="1">
      <c r="A34" s="225">
        <v>1542</v>
      </c>
      <c r="B34" s="235" t="s">
        <v>501</v>
      </c>
      <c r="C34" s="227">
        <v>252653</v>
      </c>
      <c r="D34" s="228">
        <v>414.95229909999995</v>
      </c>
      <c r="E34" s="229">
        <v>408.5347168</v>
      </c>
      <c r="F34" s="230">
        <v>0.3963615086763596</v>
      </c>
      <c r="G34" s="229">
        <v>224.84536538999998</v>
      </c>
      <c r="H34" s="225">
        <v>1542</v>
      </c>
      <c r="I34" s="231">
        <v>889.9374453895263</v>
      </c>
      <c r="J34" s="232">
        <v>0.052652857391300226</v>
      </c>
      <c r="K34" s="231">
        <v>89.94004622941348</v>
      </c>
      <c r="L34" s="233">
        <v>-65.79002434168602</v>
      </c>
      <c r="M34" s="229">
        <v>86.4</v>
      </c>
      <c r="N34" s="233">
        <v>341.9710037086439</v>
      </c>
      <c r="O34" s="229">
        <v>70.31091559999999</v>
      </c>
      <c r="P34" s="233">
        <v>278.290444206085</v>
      </c>
      <c r="Q34" s="234">
        <v>0.17210511789729002</v>
      </c>
    </row>
    <row r="35" spans="1:17" ht="18" customHeight="1" thickBot="1">
      <c r="A35" s="225">
        <v>1549</v>
      </c>
      <c r="B35" s="235" t="s">
        <v>502</v>
      </c>
      <c r="C35" s="227">
        <v>27600</v>
      </c>
      <c r="D35" s="228">
        <v>67.59250793000001</v>
      </c>
      <c r="E35" s="229">
        <v>67.0416589</v>
      </c>
      <c r="F35" s="230">
        <v>0.13307264777503278</v>
      </c>
      <c r="G35" s="229">
        <v>49.05082671000001</v>
      </c>
      <c r="H35" s="225">
        <v>1549</v>
      </c>
      <c r="I35" s="231">
        <v>1777.2038663043481</v>
      </c>
      <c r="J35" s="232">
        <v>0.07844960950042254</v>
      </c>
      <c r="K35" s="231">
        <v>187.88077282608697</v>
      </c>
      <c r="L35" s="233">
        <v>54.08092717391305</v>
      </c>
      <c r="M35" s="229">
        <v>14.8</v>
      </c>
      <c r="N35" s="233">
        <v>536.231884057971</v>
      </c>
      <c r="O35" s="229">
        <v>15.73220141</v>
      </c>
      <c r="P35" s="233">
        <v>570.0072974637682</v>
      </c>
      <c r="Q35" s="234">
        <v>0.23466306872666004</v>
      </c>
    </row>
    <row r="36" spans="1:17" ht="18" customHeight="1" thickBot="1">
      <c r="A36" s="225">
        <v>1551</v>
      </c>
      <c r="B36" s="235" t="s">
        <v>503</v>
      </c>
      <c r="C36" s="227">
        <v>67011</v>
      </c>
      <c r="D36" s="228">
        <v>125.79669136000001</v>
      </c>
      <c r="E36" s="229">
        <v>124.2543418</v>
      </c>
      <c r="F36" s="230">
        <v>0.18284868028980567</v>
      </c>
      <c r="G36" s="229">
        <v>92.87216178</v>
      </c>
      <c r="H36" s="225">
        <v>1551</v>
      </c>
      <c r="I36" s="231">
        <v>1385.9241285759056</v>
      </c>
      <c r="J36" s="232">
        <v>0.05696707496378353</v>
      </c>
      <c r="K36" s="231">
        <v>108.21604527614869</v>
      </c>
      <c r="L36" s="233">
        <v>-22.370042679560072</v>
      </c>
      <c r="M36" s="229">
        <v>27</v>
      </c>
      <c r="N36" s="233">
        <v>402.91892375878587</v>
      </c>
      <c r="O36" s="229">
        <v>18.64392664</v>
      </c>
      <c r="P36" s="233">
        <v>278.22188357135394</v>
      </c>
      <c r="Q36" s="234">
        <v>0.1500464802268986</v>
      </c>
    </row>
    <row r="37" spans="1:17" ht="18" customHeight="1" thickBot="1">
      <c r="A37" s="225">
        <v>1552</v>
      </c>
      <c r="B37" s="235" t="s">
        <v>504</v>
      </c>
      <c r="C37" s="227">
        <v>4024</v>
      </c>
      <c r="D37" s="228">
        <v>6.11155679</v>
      </c>
      <c r="E37" s="229">
        <v>5.986444400000001</v>
      </c>
      <c r="F37" s="230">
        <v>0.24294942369340233</v>
      </c>
      <c r="G37" s="229">
        <v>4.20967255</v>
      </c>
      <c r="H37" s="225">
        <v>1552</v>
      </c>
      <c r="I37" s="231">
        <v>1046.1412897614314</v>
      </c>
      <c r="J37" s="232">
        <v>0.06314159919271481</v>
      </c>
      <c r="K37" s="231">
        <v>93.6679796222664</v>
      </c>
      <c r="L37" s="233">
        <v>35.31744284294235</v>
      </c>
      <c r="M37" s="229">
        <v>1.145</v>
      </c>
      <c r="N37" s="233">
        <v>284.5427435387674</v>
      </c>
      <c r="O37" s="229">
        <v>2.51627986</v>
      </c>
      <c r="P37" s="233">
        <v>625.3180566600397</v>
      </c>
      <c r="Q37" s="234">
        <v>0.4203296133511237</v>
      </c>
    </row>
    <row r="38" spans="1:17" ht="18" customHeight="1" thickBot="1">
      <c r="A38" s="225">
        <v>1555</v>
      </c>
      <c r="B38" s="235" t="s">
        <v>505</v>
      </c>
      <c r="C38" s="227">
        <v>558102</v>
      </c>
      <c r="D38" s="228">
        <v>1213.07951535</v>
      </c>
      <c r="E38" s="229">
        <v>1168.50941658</v>
      </c>
      <c r="F38" s="230">
        <v>-0.222957462835373</v>
      </c>
      <c r="G38" s="229">
        <v>1456.7451270600002</v>
      </c>
      <c r="H38" s="225">
        <v>1555</v>
      </c>
      <c r="I38" s="231">
        <v>2610.1772204005724</v>
      </c>
      <c r="J38" s="232">
        <v>0.04779171276753641</v>
      </c>
      <c r="K38" s="231">
        <v>104.38757510275897</v>
      </c>
      <c r="L38" s="233">
        <v>-10.638863218551464</v>
      </c>
      <c r="M38" s="229">
        <v>513.5</v>
      </c>
      <c r="N38" s="233">
        <v>920.0827088955066</v>
      </c>
      <c r="O38" s="229">
        <v>259.92373057</v>
      </c>
      <c r="P38" s="233">
        <v>465.7280041461955</v>
      </c>
      <c r="Q38" s="234">
        <v>0.222440424426143</v>
      </c>
    </row>
    <row r="39" spans="1:17" ht="18" customHeight="1" thickBot="1">
      <c r="A39" s="225">
        <v>1560</v>
      </c>
      <c r="B39" s="235" t="s">
        <v>506</v>
      </c>
      <c r="C39" s="227">
        <v>47344</v>
      </c>
      <c r="D39" s="228">
        <v>59.7468524</v>
      </c>
      <c r="E39" s="229">
        <v>59.47948665</v>
      </c>
      <c r="F39" s="230">
        <v>0.287807680392549</v>
      </c>
      <c r="G39" s="229">
        <v>33.602045509999996</v>
      </c>
      <c r="H39" s="225">
        <v>1560</v>
      </c>
      <c r="I39" s="231">
        <v>709.7424279739777</v>
      </c>
      <c r="J39" s="232">
        <v>0.09357561806345548</v>
      </c>
      <c r="K39" s="231">
        <v>115.29372042919906</v>
      </c>
      <c r="L39" s="233">
        <v>29.88159090909091</v>
      </c>
      <c r="M39" s="229">
        <v>12.162198400000001</v>
      </c>
      <c r="N39" s="233">
        <v>256.8899628252788</v>
      </c>
      <c r="O39" s="229">
        <v>21.69478987</v>
      </c>
      <c r="P39" s="233">
        <v>458.2373662977357</v>
      </c>
      <c r="Q39" s="234">
        <v>0.36474406710435187</v>
      </c>
    </row>
    <row r="40" spans="1:17" ht="18" customHeight="1" thickBot="1">
      <c r="A40" s="225">
        <v>1562</v>
      </c>
      <c r="B40" s="235" t="s">
        <v>507</v>
      </c>
      <c r="C40" s="227">
        <v>1129490</v>
      </c>
      <c r="D40" s="228">
        <v>2248.72970032</v>
      </c>
      <c r="E40" s="229">
        <v>2206.3030803900006</v>
      </c>
      <c r="F40" s="230">
        <v>-0.09973536434729556</v>
      </c>
      <c r="G40" s="229">
        <v>2379.9447957699995</v>
      </c>
      <c r="H40" s="225">
        <v>1562</v>
      </c>
      <c r="I40" s="231">
        <v>2107.096827568194</v>
      </c>
      <c r="J40" s="232">
        <v>0.04977975523481214</v>
      </c>
      <c r="K40" s="231">
        <v>100.43420055954458</v>
      </c>
      <c r="L40" s="233">
        <v>-26.646358577765188</v>
      </c>
      <c r="M40" s="229">
        <v>634</v>
      </c>
      <c r="N40" s="233">
        <v>561.3152838891889</v>
      </c>
      <c r="O40" s="229">
        <v>407.60985348</v>
      </c>
      <c r="P40" s="233">
        <v>360.8795593409415</v>
      </c>
      <c r="Q40" s="234">
        <v>0.18474789665250718</v>
      </c>
    </row>
    <row r="41" spans="1:17" ht="18" customHeight="1" thickBot="1">
      <c r="A41" s="225">
        <v>1563</v>
      </c>
      <c r="B41" s="235" t="s">
        <v>508</v>
      </c>
      <c r="C41" s="227">
        <v>54282</v>
      </c>
      <c r="D41" s="228">
        <v>91.06614371</v>
      </c>
      <c r="E41" s="229">
        <v>89.8722315</v>
      </c>
      <c r="F41" s="230">
        <v>0.06314064443434418</v>
      </c>
      <c r="G41" s="229">
        <v>74.77754569999999</v>
      </c>
      <c r="H41" s="225">
        <v>1563</v>
      </c>
      <c r="I41" s="231">
        <v>1377.575360156221</v>
      </c>
      <c r="J41" s="232">
        <v>0.08977393283155531</v>
      </c>
      <c r="K41" s="231">
        <v>149.63497826167054</v>
      </c>
      <c r="L41" s="233">
        <v>10.851385173722413</v>
      </c>
      <c r="M41" s="229">
        <v>23.454</v>
      </c>
      <c r="N41" s="233">
        <v>432.0769315795291</v>
      </c>
      <c r="O41" s="229">
        <v>42.99215627</v>
      </c>
      <c r="P41" s="233">
        <v>792.0149638922663</v>
      </c>
      <c r="Q41" s="234">
        <v>0.4783697428276275</v>
      </c>
    </row>
    <row r="42" spans="1:17" ht="18" customHeight="1" thickBot="1">
      <c r="A42" s="225">
        <v>1564</v>
      </c>
      <c r="B42" s="235" t="s">
        <v>509</v>
      </c>
      <c r="C42" s="227">
        <v>2037</v>
      </c>
      <c r="D42" s="228">
        <v>3.76311696</v>
      </c>
      <c r="E42" s="229">
        <v>3.9846073</v>
      </c>
      <c r="F42" s="230">
        <v>0.12002869025893896</v>
      </c>
      <c r="G42" s="229">
        <v>2.4401750499999997</v>
      </c>
      <c r="H42" s="225">
        <v>1564</v>
      </c>
      <c r="I42" s="231">
        <v>1197.9258959253805</v>
      </c>
      <c r="J42" s="232">
        <v>0.23910025106553573</v>
      </c>
      <c r="K42" s="231">
        <v>515.5246440844379</v>
      </c>
      <c r="L42" s="233">
        <v>-308.7205645557192</v>
      </c>
      <c r="M42" s="229">
        <v>0.8</v>
      </c>
      <c r="N42" s="233">
        <v>392.7344133529701</v>
      </c>
      <c r="O42" s="229">
        <v>3.1868836099999998</v>
      </c>
      <c r="P42" s="233">
        <v>1564.4985812469317</v>
      </c>
      <c r="Q42" s="234">
        <v>0.7997986677382235</v>
      </c>
    </row>
    <row r="43" spans="1:17" ht="24" customHeight="1" thickBot="1">
      <c r="A43" s="236" t="s">
        <v>964</v>
      </c>
      <c r="B43" s="237"/>
      <c r="C43" s="238">
        <v>7265113</v>
      </c>
      <c r="D43" s="239">
        <v>13897.767921860002</v>
      </c>
      <c r="E43" s="240">
        <v>13441.654680900003</v>
      </c>
      <c r="F43" s="241" t="s">
        <v>1025</v>
      </c>
      <c r="G43" s="240">
        <v>13190.309896709996</v>
      </c>
      <c r="H43" s="236" t="s">
        <v>964</v>
      </c>
      <c r="I43" s="242">
        <v>1815.5684428734974</v>
      </c>
      <c r="J43" s="243">
        <v>0.06077831955418853</v>
      </c>
      <c r="K43" s="242">
        <v>118.82517955467453</v>
      </c>
      <c r="L43" s="244">
        <v>-42.11278109920659</v>
      </c>
      <c r="M43" s="240">
        <v>3956.2184862499994</v>
      </c>
      <c r="N43" s="244">
        <v>544.5501654619824</v>
      </c>
      <c r="O43" s="240">
        <v>2832.10645891</v>
      </c>
      <c r="P43" s="244">
        <v>389.82276791978313</v>
      </c>
      <c r="Q43" s="245">
        <v>0.2106962666534128</v>
      </c>
    </row>
    <row r="44" ht="19.5" customHeight="1">
      <c r="A44" s="246" t="s">
        <v>987</v>
      </c>
    </row>
  </sheetData>
  <printOptions/>
  <pageMargins left="0.7874015748031497" right="0.7874015748031497" top="1.47" bottom="0.8661417322834646" header="0.94" footer="0.5118110236220472"/>
  <pageSetup orientation="portrait" paperSize="9" scale="80" r:id="rId1"/>
  <headerFooter alignWithMargins="0">
    <oddHeader>&amp;L&amp;"Arial,Bold"&amp;14Aufsichtsdaten OKP gemäss Art. 31 KVV</oddHeader>
    <oddFooter>&amp;L&amp;"Arial,Regular"Statistik über die Krankenversicherung 2000, Bundesamt für Sozialversicherung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6.875" style="7" customWidth="1"/>
    <col min="2" max="7" width="14.75390625" style="7" customWidth="1"/>
    <col min="8" max="16384" width="11.375" style="7" customWidth="1"/>
  </cols>
  <sheetData>
    <row r="1" s="1" customFormat="1" ht="13.5" customHeight="1">
      <c r="A1" s="1" t="s">
        <v>510</v>
      </c>
    </row>
    <row r="2" s="1" customFormat="1" ht="27.75" customHeight="1">
      <c r="A2" s="91" t="s">
        <v>511</v>
      </c>
    </row>
    <row r="3" spans="1:7" ht="24" customHeight="1">
      <c r="A3" s="35" t="s">
        <v>982</v>
      </c>
      <c r="B3" s="6" t="s">
        <v>512</v>
      </c>
      <c r="C3" s="36" t="s">
        <v>326</v>
      </c>
      <c r="D3" s="6" t="s">
        <v>1136</v>
      </c>
      <c r="E3" s="36" t="s">
        <v>513</v>
      </c>
      <c r="F3" s="6" t="s">
        <v>514</v>
      </c>
      <c r="G3" s="36" t="s">
        <v>972</v>
      </c>
    </row>
    <row r="4" spans="1:7" ht="15" customHeight="1">
      <c r="A4" s="37"/>
      <c r="B4" s="12" t="s">
        <v>1128</v>
      </c>
      <c r="C4" s="38" t="s">
        <v>515</v>
      </c>
      <c r="D4" s="12" t="s">
        <v>1128</v>
      </c>
      <c r="E4" s="38" t="s">
        <v>516</v>
      </c>
      <c r="F4" s="12" t="s">
        <v>517</v>
      </c>
      <c r="G4" s="38" t="s">
        <v>973</v>
      </c>
    </row>
    <row r="5" spans="1:7" ht="15" customHeight="1">
      <c r="A5" s="37"/>
      <c r="B5" s="12"/>
      <c r="C5" s="38" t="s">
        <v>371</v>
      </c>
      <c r="D5" s="12"/>
      <c r="E5" s="38" t="s">
        <v>371</v>
      </c>
      <c r="F5" s="12" t="s">
        <v>518</v>
      </c>
      <c r="G5" s="38" t="s">
        <v>974</v>
      </c>
    </row>
    <row r="6" spans="1:7" ht="24" customHeight="1">
      <c r="A6" s="40"/>
      <c r="B6" s="16"/>
      <c r="C6" s="41" t="s">
        <v>519</v>
      </c>
      <c r="D6" s="16"/>
      <c r="E6" s="41" t="s">
        <v>519</v>
      </c>
      <c r="F6" s="16"/>
      <c r="G6" s="41" t="s">
        <v>986</v>
      </c>
    </row>
    <row r="7" spans="1:8" ht="30" customHeight="1" thickBot="1">
      <c r="A7" s="43">
        <v>1994</v>
      </c>
      <c r="B7" s="247">
        <v>1057650000</v>
      </c>
      <c r="C7" s="248">
        <v>318.09835740161776</v>
      </c>
      <c r="D7" s="247">
        <v>983235000</v>
      </c>
      <c r="E7" s="248">
        <v>295.7173341273386</v>
      </c>
      <c r="F7" s="247">
        <v>3324915</v>
      </c>
      <c r="G7" s="249">
        <v>6.852866429538294</v>
      </c>
      <c r="H7" s="22"/>
    </row>
    <row r="8" spans="1:7" ht="19.5" customHeight="1" thickBot="1">
      <c r="A8" s="45">
        <v>1995</v>
      </c>
      <c r="B8" s="250">
        <v>1078822000</v>
      </c>
      <c r="C8" s="251">
        <v>329.7118136683359</v>
      </c>
      <c r="D8" s="250">
        <v>1017388000</v>
      </c>
      <c r="E8" s="251">
        <v>310.9362273705958</v>
      </c>
      <c r="F8" s="250">
        <v>3272015</v>
      </c>
      <c r="G8" s="252">
        <f aca="true" t="shared" si="0" ref="G8:G13">(F8-F7)/F7*100</f>
        <v>-1.591018116252596</v>
      </c>
    </row>
    <row r="9" spans="1:7" ht="19.5" customHeight="1" thickBot="1">
      <c r="A9" s="45">
        <v>1996</v>
      </c>
      <c r="B9" s="250">
        <v>834293460.31</v>
      </c>
      <c r="C9" s="251">
        <v>376.2967117236987</v>
      </c>
      <c r="D9" s="250">
        <v>872501911.05</v>
      </c>
      <c r="E9" s="251">
        <v>393.53011346722496</v>
      </c>
      <c r="F9" s="250">
        <v>2217116</v>
      </c>
      <c r="G9" s="252">
        <f t="shared" si="0"/>
        <v>-32.240041686850454</v>
      </c>
    </row>
    <row r="10" spans="1:7" ht="19.5" customHeight="1" thickBot="1">
      <c r="A10" s="45">
        <v>1997</v>
      </c>
      <c r="B10" s="250">
        <v>560570162</v>
      </c>
      <c r="C10" s="251">
        <v>392.67</v>
      </c>
      <c r="D10" s="250">
        <v>621526120</v>
      </c>
      <c r="E10" s="251">
        <v>435.36</v>
      </c>
      <c r="F10" s="250">
        <v>1427603</v>
      </c>
      <c r="G10" s="252">
        <f t="shared" si="0"/>
        <v>-35.60990944993406</v>
      </c>
    </row>
    <row r="11" spans="1:7" ht="19.5" customHeight="1" thickBot="1">
      <c r="A11" s="45">
        <v>1998</v>
      </c>
      <c r="B11" s="250">
        <v>511396331</v>
      </c>
      <c r="C11" s="251">
        <v>426.81</v>
      </c>
      <c r="D11" s="250">
        <v>456362591</v>
      </c>
      <c r="E11" s="251">
        <v>380.88</v>
      </c>
      <c r="F11" s="250">
        <v>1198191</v>
      </c>
      <c r="G11" s="252">
        <f t="shared" si="0"/>
        <v>-16.069733672456557</v>
      </c>
    </row>
    <row r="12" spans="1:7" ht="19.5" customHeight="1" thickBot="1">
      <c r="A12" s="45">
        <v>1999</v>
      </c>
      <c r="B12" s="250">
        <v>464483007</v>
      </c>
      <c r="C12" s="251">
        <v>435.18</v>
      </c>
      <c r="D12" s="250">
        <v>412149153</v>
      </c>
      <c r="E12" s="251">
        <v>386.14</v>
      </c>
      <c r="F12" s="250">
        <v>1067344</v>
      </c>
      <c r="G12" s="252">
        <f t="shared" si="0"/>
        <v>-10.92037913821753</v>
      </c>
    </row>
    <row r="13" spans="1:7" ht="30" customHeight="1" thickBot="1">
      <c r="A13" s="50">
        <v>2000</v>
      </c>
      <c r="B13" s="110">
        <v>439226020</v>
      </c>
      <c r="C13" s="76">
        <v>461.5</v>
      </c>
      <c r="D13" s="110">
        <v>381639920</v>
      </c>
      <c r="E13" s="76">
        <v>400.99</v>
      </c>
      <c r="F13" s="110">
        <v>951742</v>
      </c>
      <c r="G13" s="112">
        <f t="shared" si="0"/>
        <v>-10.830809935690837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spans="1:7" ht="12.75" customHeight="1">
      <c r="A15" s="31" t="s">
        <v>520</v>
      </c>
      <c r="B15" s="31"/>
      <c r="C15" s="31"/>
      <c r="D15" s="31"/>
      <c r="E15" s="31"/>
      <c r="F15" s="31"/>
      <c r="G15" s="31"/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&amp;L&amp;"Arial,Bold"&amp;14Freiwillige Taggeldversicherung KVG</oddHeader>
    <oddFooter>&amp;L&amp;"Arial,Regular"Statistik über die Krankenversicherung 2000, Bundesamt für Sozialversicherung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6.875" style="7" customWidth="1"/>
    <col min="2" max="7" width="14.75390625" style="7" customWidth="1"/>
    <col min="8" max="16384" width="11.375" style="7" customWidth="1"/>
  </cols>
  <sheetData>
    <row r="1" s="1" customFormat="1" ht="13.5" customHeight="1">
      <c r="A1" s="1" t="s">
        <v>521</v>
      </c>
    </row>
    <row r="2" s="1" customFormat="1" ht="27.75" customHeight="1">
      <c r="A2" s="91" t="s">
        <v>522</v>
      </c>
    </row>
    <row r="3" spans="1:7" ht="24" customHeight="1">
      <c r="A3" s="35" t="s">
        <v>1089</v>
      </c>
      <c r="B3" s="6" t="s">
        <v>523</v>
      </c>
      <c r="C3" s="36" t="s">
        <v>972</v>
      </c>
      <c r="D3" s="6" t="s">
        <v>524</v>
      </c>
      <c r="E3" s="36" t="s">
        <v>972</v>
      </c>
      <c r="F3" s="6" t="s">
        <v>1037</v>
      </c>
      <c r="G3" s="36" t="s">
        <v>972</v>
      </c>
    </row>
    <row r="4" spans="1:7" ht="15" customHeight="1">
      <c r="A4" s="37"/>
      <c r="B4" s="12" t="s">
        <v>1037</v>
      </c>
      <c r="C4" s="38" t="s">
        <v>973</v>
      </c>
      <c r="D4" s="12" t="s">
        <v>525</v>
      </c>
      <c r="E4" s="38" t="s">
        <v>973</v>
      </c>
      <c r="F4" s="12" t="s">
        <v>526</v>
      </c>
      <c r="G4" s="38" t="s">
        <v>973</v>
      </c>
    </row>
    <row r="5" spans="1:7" ht="15" customHeight="1">
      <c r="A5" s="37"/>
      <c r="B5" s="12" t="s">
        <v>528</v>
      </c>
      <c r="C5" s="38" t="s">
        <v>974</v>
      </c>
      <c r="D5" s="12" t="s">
        <v>527</v>
      </c>
      <c r="E5" s="38" t="s">
        <v>974</v>
      </c>
      <c r="F5" s="12" t="s">
        <v>529</v>
      </c>
      <c r="G5" s="38" t="s">
        <v>974</v>
      </c>
    </row>
    <row r="6" spans="1:7" ht="24" customHeight="1">
      <c r="A6" s="40"/>
      <c r="B6" s="16"/>
      <c r="C6" s="41" t="s">
        <v>986</v>
      </c>
      <c r="D6" s="16" t="s">
        <v>530</v>
      </c>
      <c r="E6" s="41" t="s">
        <v>986</v>
      </c>
      <c r="F6" s="16"/>
      <c r="G6" s="41" t="s">
        <v>986</v>
      </c>
    </row>
    <row r="7" spans="1:8" ht="30" customHeight="1" thickBot="1">
      <c r="A7" s="43">
        <v>1994</v>
      </c>
      <c r="B7" s="20">
        <v>1062816459</v>
      </c>
      <c r="C7" s="44" t="s">
        <v>1025</v>
      </c>
      <c r="D7" s="20">
        <v>1094518000</v>
      </c>
      <c r="E7" s="44" t="s">
        <v>1025</v>
      </c>
      <c r="F7" s="20">
        <v>-31701541</v>
      </c>
      <c r="G7" s="44" t="s">
        <v>1025</v>
      </c>
      <c r="H7" s="22"/>
    </row>
    <row r="8" spans="1:7" ht="19.5" customHeight="1" thickBot="1">
      <c r="A8" s="45">
        <v>1995</v>
      </c>
      <c r="B8" s="26">
        <v>1085790660</v>
      </c>
      <c r="C8" s="113">
        <f aca="true" t="shared" si="0" ref="C8:C13">(B8-B7)/B7*100</f>
        <v>2.1616339119942065</v>
      </c>
      <c r="D8" s="26">
        <v>1112474000</v>
      </c>
      <c r="E8" s="113">
        <f aca="true" t="shared" si="1" ref="E8:E13">(D8-D7)/D7*100</f>
        <v>1.64053948861508</v>
      </c>
      <c r="F8" s="26">
        <v>-26683340</v>
      </c>
      <c r="G8" s="113">
        <f aca="true" t="shared" si="2" ref="G8:G13">(F8-F7)/F7*100</f>
        <v>-15.829517561938077</v>
      </c>
    </row>
    <row r="9" spans="1:11" ht="19.5" customHeight="1" thickBot="1">
      <c r="A9" s="45">
        <v>1996</v>
      </c>
      <c r="B9" s="26">
        <v>842626041.5999999</v>
      </c>
      <c r="C9" s="113">
        <f t="shared" si="0"/>
        <v>-22.395165786377284</v>
      </c>
      <c r="D9" s="26">
        <v>918792074.1</v>
      </c>
      <c r="E9" s="113">
        <f t="shared" si="1"/>
        <v>-17.4100182026726</v>
      </c>
      <c r="F9" s="26">
        <v>-76164233.30999999</v>
      </c>
      <c r="G9" s="113">
        <f t="shared" si="2"/>
        <v>185.43740517491435</v>
      </c>
      <c r="I9" s="27"/>
      <c r="J9" s="27"/>
      <c r="K9" s="27"/>
    </row>
    <row r="10" spans="1:7" ht="19.5" customHeight="1" thickBot="1">
      <c r="A10" s="45">
        <v>1997</v>
      </c>
      <c r="B10" s="26">
        <v>582586264.2</v>
      </c>
      <c r="C10" s="113">
        <f t="shared" si="0"/>
        <v>-30.860638594343666</v>
      </c>
      <c r="D10" s="26">
        <v>600844654.99</v>
      </c>
      <c r="E10" s="113">
        <f t="shared" si="1"/>
        <v>-34.604937076916386</v>
      </c>
      <c r="F10" s="26">
        <v>-18258290.83</v>
      </c>
      <c r="G10" s="113">
        <f t="shared" si="2"/>
        <v>-76.02773633171624</v>
      </c>
    </row>
    <row r="11" spans="1:7" ht="19.5" customHeight="1" thickBot="1">
      <c r="A11" s="45">
        <v>1998</v>
      </c>
      <c r="B11" s="26">
        <v>506597985.24</v>
      </c>
      <c r="C11" s="113">
        <f t="shared" si="0"/>
        <v>-13.043266487641306</v>
      </c>
      <c r="D11" s="26">
        <v>466707907.45</v>
      </c>
      <c r="E11" s="113">
        <f t="shared" si="1"/>
        <v>-22.324696812395292</v>
      </c>
      <c r="F11" s="26">
        <v>39890107.79</v>
      </c>
      <c r="G11" s="113">
        <f t="shared" si="2"/>
        <v>-318.4766808756108</v>
      </c>
    </row>
    <row r="12" spans="1:7" ht="19.5" customHeight="1" thickBot="1">
      <c r="A12" s="45">
        <v>1999</v>
      </c>
      <c r="B12" s="26">
        <v>464005598.98</v>
      </c>
      <c r="C12" s="113">
        <f t="shared" si="0"/>
        <v>-8.407531711722445</v>
      </c>
      <c r="D12" s="26">
        <v>422158429.66</v>
      </c>
      <c r="E12" s="113">
        <f t="shared" si="1"/>
        <v>-9.545473106168165</v>
      </c>
      <c r="F12" s="26">
        <v>41847169.72</v>
      </c>
      <c r="G12" s="113">
        <f t="shared" si="2"/>
        <v>4.906133471242746</v>
      </c>
    </row>
    <row r="13" spans="1:7" ht="30" customHeight="1" thickBot="1">
      <c r="A13" s="50">
        <v>2000</v>
      </c>
      <c r="B13" s="51">
        <v>458973777.85</v>
      </c>
      <c r="C13" s="114">
        <f t="shared" si="0"/>
        <v>-1.0844311234737667</v>
      </c>
      <c r="D13" s="51">
        <v>416527371.23</v>
      </c>
      <c r="E13" s="114">
        <f t="shared" si="1"/>
        <v>-1.3338732651945802</v>
      </c>
      <c r="F13" s="51">
        <v>42446406.64</v>
      </c>
      <c r="G13" s="114">
        <f t="shared" si="2"/>
        <v>1.4319652296905727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ht="12.75">
      <c r="A15" s="31" t="s">
        <v>1196</v>
      </c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&amp;L&amp;"Arial,Bold"&amp;14Freiwillige Taggeldversicherung KVG</oddHeader>
    <oddFooter>&amp;L&amp;"Arial,Regular"Statistik über die Krankenversicherung 2000, Bundesamt für Sozialversicherung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33.875" style="7" customWidth="1"/>
    <col min="2" max="5" width="17.625" style="7" customWidth="1"/>
    <col min="6" max="6" width="11.375" style="7" customWidth="1"/>
    <col min="7" max="7" width="14.75390625" style="7" hidden="1" customWidth="1"/>
    <col min="8" max="8" width="14.375" style="7" hidden="1" customWidth="1"/>
    <col min="9" max="16384" width="11.375" style="7" customWidth="1"/>
  </cols>
  <sheetData>
    <row r="1" s="1" customFormat="1" ht="13.5" customHeight="1">
      <c r="A1" s="1" t="s">
        <v>531</v>
      </c>
    </row>
    <row r="2" s="1" customFormat="1" ht="27.75" customHeight="1">
      <c r="A2" s="91" t="s">
        <v>546</v>
      </c>
    </row>
    <row r="3" spans="1:5" ht="24" customHeight="1">
      <c r="A3" s="35" t="s">
        <v>532</v>
      </c>
      <c r="B3" s="6" t="s">
        <v>533</v>
      </c>
      <c r="C3" s="36" t="s">
        <v>534</v>
      </c>
      <c r="D3" s="6" t="s">
        <v>964</v>
      </c>
      <c r="E3" s="36" t="s">
        <v>972</v>
      </c>
    </row>
    <row r="4" spans="1:5" ht="15" customHeight="1">
      <c r="A4" s="37"/>
      <c r="B4" s="12" t="s">
        <v>535</v>
      </c>
      <c r="C4" s="38" t="s">
        <v>535</v>
      </c>
      <c r="D4" s="12"/>
      <c r="E4" s="38" t="s">
        <v>973</v>
      </c>
    </row>
    <row r="5" spans="1:5" ht="15" customHeight="1">
      <c r="A5" s="37"/>
      <c r="B5" s="12" t="s">
        <v>1075</v>
      </c>
      <c r="C5" s="38" t="s">
        <v>1075</v>
      </c>
      <c r="D5" s="12"/>
      <c r="E5" s="38" t="s">
        <v>974</v>
      </c>
    </row>
    <row r="6" spans="1:8" ht="24" customHeight="1">
      <c r="A6" s="40"/>
      <c r="B6" s="16"/>
      <c r="C6" s="41"/>
      <c r="D6" s="16"/>
      <c r="E6" s="41" t="s">
        <v>986</v>
      </c>
      <c r="G6" s="253" t="s">
        <v>536</v>
      </c>
      <c r="H6" s="253" t="s">
        <v>537</v>
      </c>
    </row>
    <row r="7" spans="1:8" ht="30" customHeight="1" thickBot="1">
      <c r="A7" s="254" t="s">
        <v>538</v>
      </c>
      <c r="B7" s="20">
        <v>98</v>
      </c>
      <c r="C7" s="44">
        <v>56</v>
      </c>
      <c r="D7" s="20">
        <v>102</v>
      </c>
      <c r="E7" s="136">
        <f>(D7-H7)/H7*100</f>
        <v>-6.422018348623854</v>
      </c>
      <c r="F7" s="22"/>
      <c r="G7" s="20">
        <v>109</v>
      </c>
      <c r="H7" s="20">
        <v>109</v>
      </c>
    </row>
    <row r="8" spans="1:8" ht="24" customHeight="1" thickBot="1">
      <c r="A8" s="255" t="s">
        <v>539</v>
      </c>
      <c r="B8" s="26"/>
      <c r="C8" s="47"/>
      <c r="D8" s="26"/>
      <c r="E8" s="113"/>
      <c r="G8" s="26"/>
      <c r="H8" s="26"/>
    </row>
    <row r="9" spans="1:8" ht="19.5" customHeight="1" thickBot="1">
      <c r="A9" s="251" t="s">
        <v>1032</v>
      </c>
      <c r="B9" s="26">
        <v>287283</v>
      </c>
      <c r="C9" s="47">
        <v>198296</v>
      </c>
      <c r="D9" s="26">
        <v>485579</v>
      </c>
      <c r="E9" s="113">
        <f>(D9-H9)/H9*100</f>
        <v>-10.407960309157566</v>
      </c>
      <c r="G9" s="26">
        <v>747913</v>
      </c>
      <c r="H9" s="26">
        <v>541989</v>
      </c>
    </row>
    <row r="10" spans="1:8" ht="19.5" customHeight="1" thickBot="1">
      <c r="A10" s="251" t="s">
        <v>1033</v>
      </c>
      <c r="B10" s="26">
        <v>352602</v>
      </c>
      <c r="C10" s="47">
        <v>113561</v>
      </c>
      <c r="D10" s="26">
        <v>466163</v>
      </c>
      <c r="E10" s="113">
        <f>(D10-H10)/H10*100</f>
        <v>-11.267047996116911</v>
      </c>
      <c r="G10" s="26">
        <v>671493</v>
      </c>
      <c r="H10" s="26">
        <v>525355</v>
      </c>
    </row>
    <row r="11" spans="1:8" ht="19.5" customHeight="1" thickBot="1">
      <c r="A11" s="251" t="s">
        <v>964</v>
      </c>
      <c r="B11" s="26">
        <v>639885</v>
      </c>
      <c r="C11" s="47">
        <v>311857</v>
      </c>
      <c r="D11" s="26">
        <v>951742</v>
      </c>
      <c r="E11" s="113">
        <f>(D11-H11)/H11*100</f>
        <v>-10.830809935690837</v>
      </c>
      <c r="G11" s="26">
        <v>1419406</v>
      </c>
      <c r="H11" s="26">
        <v>1067344</v>
      </c>
    </row>
    <row r="12" spans="1:8" ht="24" customHeight="1" thickBot="1">
      <c r="A12" s="255" t="s">
        <v>540</v>
      </c>
      <c r="B12" s="26"/>
      <c r="C12" s="47"/>
      <c r="D12" s="26"/>
      <c r="E12" s="113"/>
      <c r="G12" s="26"/>
      <c r="H12" s="26"/>
    </row>
    <row r="13" spans="1:8" ht="19.5" customHeight="1" thickBot="1">
      <c r="A13" s="251" t="s">
        <v>1032</v>
      </c>
      <c r="B13" s="26">
        <v>83754899</v>
      </c>
      <c r="C13" s="47">
        <v>219331933</v>
      </c>
      <c r="D13" s="26">
        <v>303086832</v>
      </c>
      <c r="E13" s="113">
        <f>(D13-H13)/H13*100</f>
        <v>-12.467130318761516</v>
      </c>
      <c r="G13" s="26">
        <v>346254879</v>
      </c>
      <c r="H13" s="26">
        <v>346254879</v>
      </c>
    </row>
    <row r="14" spans="1:8" ht="19.5" customHeight="1" thickBot="1">
      <c r="A14" s="251" t="s">
        <v>1033</v>
      </c>
      <c r="B14" s="26">
        <v>50001721</v>
      </c>
      <c r="C14" s="47">
        <v>86137467</v>
      </c>
      <c r="D14" s="26">
        <v>136139188</v>
      </c>
      <c r="E14" s="113">
        <f>(D14-H14)/H14*100</f>
        <v>15.149575911410862</v>
      </c>
      <c r="G14" s="26">
        <v>118228128</v>
      </c>
      <c r="H14" s="26">
        <v>118228128</v>
      </c>
    </row>
    <row r="15" spans="1:8" ht="19.5" customHeight="1" thickBot="1">
      <c r="A15" s="251" t="s">
        <v>964</v>
      </c>
      <c r="B15" s="26">
        <v>133756620</v>
      </c>
      <c r="C15" s="47">
        <v>305469400</v>
      </c>
      <c r="D15" s="26">
        <v>439226020</v>
      </c>
      <c r="E15" s="113">
        <f>(D15-H15)/H15*100</f>
        <v>-5.437655763367895</v>
      </c>
      <c r="G15" s="26">
        <v>464483007</v>
      </c>
      <c r="H15" s="26">
        <v>464483007</v>
      </c>
    </row>
    <row r="16" spans="1:8" ht="24" customHeight="1" thickBot="1">
      <c r="A16" s="255" t="s">
        <v>541</v>
      </c>
      <c r="B16" s="26"/>
      <c r="C16" s="47"/>
      <c r="D16" s="26"/>
      <c r="E16" s="113"/>
      <c r="G16" s="26"/>
      <c r="H16" s="26"/>
    </row>
    <row r="17" spans="1:8" ht="19.5" customHeight="1" thickBot="1">
      <c r="A17" s="251" t="s">
        <v>1032</v>
      </c>
      <c r="B17" s="26">
        <v>291.54</v>
      </c>
      <c r="C17" s="47">
        <v>1106.08</v>
      </c>
      <c r="D17" s="26">
        <v>624.18</v>
      </c>
      <c r="E17" s="113">
        <f>(D17-H17)/H17*100</f>
        <v>-2.2978430329023674</v>
      </c>
      <c r="G17" s="26">
        <v>462.96</v>
      </c>
      <c r="H17" s="26">
        <v>638.86</v>
      </c>
    </row>
    <row r="18" spans="1:8" ht="19.5" customHeight="1" thickBot="1">
      <c r="A18" s="251" t="s">
        <v>1033</v>
      </c>
      <c r="B18" s="26">
        <v>141.81</v>
      </c>
      <c r="C18" s="47">
        <v>758.51</v>
      </c>
      <c r="D18" s="26">
        <v>292.04</v>
      </c>
      <c r="E18" s="113">
        <f>(D18-H18)/H18*100</f>
        <v>29.772484891574848</v>
      </c>
      <c r="G18" s="26">
        <v>176.07</v>
      </c>
      <c r="H18" s="26">
        <v>225.04</v>
      </c>
    </row>
    <row r="19" spans="1:8" ht="19.5" customHeight="1" thickBot="1">
      <c r="A19" s="251" t="s">
        <v>964</v>
      </c>
      <c r="B19" s="26">
        <v>209.03</v>
      </c>
      <c r="C19" s="47">
        <v>979.52</v>
      </c>
      <c r="D19" s="26">
        <v>461.5</v>
      </c>
      <c r="E19" s="113">
        <f>(D19-H19)/H19*100</f>
        <v>6.048072062135207</v>
      </c>
      <c r="G19" s="26">
        <v>327.24</v>
      </c>
      <c r="H19" s="26">
        <v>435.18</v>
      </c>
    </row>
    <row r="20" spans="1:8" ht="24" customHeight="1" thickBot="1">
      <c r="A20" s="255" t="s">
        <v>542</v>
      </c>
      <c r="B20" s="26"/>
      <c r="C20" s="47"/>
      <c r="D20" s="26"/>
      <c r="E20" s="113"/>
      <c r="G20" s="26"/>
      <c r="H20" s="26"/>
    </row>
    <row r="21" spans="1:8" ht="19.5" customHeight="1" thickBot="1">
      <c r="A21" s="251" t="s">
        <v>1032</v>
      </c>
      <c r="B21" s="26">
        <v>87470499</v>
      </c>
      <c r="C21" s="47">
        <v>170951473</v>
      </c>
      <c r="D21" s="26">
        <v>258421972</v>
      </c>
      <c r="E21" s="113">
        <f>(D21-H21)/H21*100</f>
        <v>-13.21508064294944</v>
      </c>
      <c r="G21" s="26">
        <v>297772901</v>
      </c>
      <c r="H21" s="26">
        <v>297772901</v>
      </c>
    </row>
    <row r="22" spans="1:8" ht="19.5" customHeight="1" thickBot="1">
      <c r="A22" s="251" t="s">
        <v>1033</v>
      </c>
      <c r="B22" s="26">
        <v>40477599</v>
      </c>
      <c r="C22" s="47">
        <v>82740349</v>
      </c>
      <c r="D22" s="26">
        <v>123217948</v>
      </c>
      <c r="E22" s="113">
        <f>(D22-H22)/H22*100</f>
        <v>7.730359970179823</v>
      </c>
      <c r="G22" s="26">
        <v>114376252</v>
      </c>
      <c r="H22" s="26">
        <v>114376252</v>
      </c>
    </row>
    <row r="23" spans="1:8" ht="19.5" customHeight="1" thickBot="1">
      <c r="A23" s="251" t="s">
        <v>964</v>
      </c>
      <c r="B23" s="26">
        <v>127948098</v>
      </c>
      <c r="C23" s="47">
        <v>253691822</v>
      </c>
      <c r="D23" s="26">
        <v>381639920</v>
      </c>
      <c r="E23" s="113">
        <f>(D23-H23)/H23*100</f>
        <v>-7.402473783562526</v>
      </c>
      <c r="G23" s="26">
        <v>412149153</v>
      </c>
      <c r="H23" s="26">
        <v>412149153</v>
      </c>
    </row>
    <row r="24" spans="1:8" ht="24" customHeight="1" thickBot="1">
      <c r="A24" s="72" t="s">
        <v>1106</v>
      </c>
      <c r="B24" s="145">
        <v>2925739</v>
      </c>
      <c r="C24" s="146">
        <v>15537156</v>
      </c>
      <c r="D24" s="145">
        <v>18462895</v>
      </c>
      <c r="E24" s="256">
        <f>(D24-H24)/H24*100</f>
        <v>-12.106284448303247</v>
      </c>
      <c r="G24" s="145">
        <v>21005933</v>
      </c>
      <c r="H24" s="145">
        <v>21005933</v>
      </c>
    </row>
    <row r="25" spans="1:8" ht="24" customHeight="1" thickBot="1">
      <c r="A25" s="255" t="s">
        <v>543</v>
      </c>
      <c r="B25" s="26"/>
      <c r="C25" s="47"/>
      <c r="D25" s="26"/>
      <c r="E25" s="113"/>
      <c r="G25" s="26"/>
      <c r="H25" s="26"/>
    </row>
    <row r="26" spans="1:8" ht="19.5" customHeight="1" thickBot="1">
      <c r="A26" s="251" t="s">
        <v>1032</v>
      </c>
      <c r="B26" s="26">
        <v>304.48</v>
      </c>
      <c r="C26" s="47">
        <v>862.1</v>
      </c>
      <c r="D26" s="26">
        <v>532.19</v>
      </c>
      <c r="E26" s="113">
        <f>(D26-H26)/H26*100</f>
        <v>-3.134271309222605</v>
      </c>
      <c r="G26" s="26">
        <v>398.14</v>
      </c>
      <c r="H26" s="26">
        <v>549.41</v>
      </c>
    </row>
    <row r="27" spans="1:8" ht="19.5" customHeight="1" thickBot="1">
      <c r="A27" s="251" t="s">
        <v>1033</v>
      </c>
      <c r="B27" s="26">
        <v>114.8</v>
      </c>
      <c r="C27" s="47">
        <v>728.6</v>
      </c>
      <c r="D27" s="26">
        <v>264.32</v>
      </c>
      <c r="E27" s="113">
        <f>(D27-H27)/H27*100</f>
        <v>21.409214092140914</v>
      </c>
      <c r="G27" s="26">
        <v>170.33</v>
      </c>
      <c r="H27" s="26">
        <v>217.71</v>
      </c>
    </row>
    <row r="28" spans="1:8" ht="30" customHeight="1" thickBot="1">
      <c r="A28" s="257" t="s">
        <v>964</v>
      </c>
      <c r="B28" s="51">
        <v>199.95</v>
      </c>
      <c r="C28" s="52">
        <v>813.49</v>
      </c>
      <c r="D28" s="51">
        <v>400.99</v>
      </c>
      <c r="E28" s="114">
        <f>(D28-H28)/H28*100</f>
        <v>3.8457554254933504</v>
      </c>
      <c r="G28" s="51">
        <v>290.37</v>
      </c>
      <c r="H28" s="51">
        <v>386.14</v>
      </c>
    </row>
    <row r="29" spans="1:5" ht="19.5" customHeight="1">
      <c r="A29" s="28" t="s">
        <v>987</v>
      </c>
      <c r="B29" s="28"/>
      <c r="C29" s="28"/>
      <c r="D29" s="28"/>
      <c r="E29" s="28"/>
    </row>
    <row r="30" ht="12.75">
      <c r="A30" s="31" t="s">
        <v>544</v>
      </c>
    </row>
    <row r="31" ht="12.75">
      <c r="A31" s="7" t="s">
        <v>545</v>
      </c>
    </row>
  </sheetData>
  <printOptions/>
  <pageMargins left="0.7874015748031497" right="0.7874015748031497" top="1.47" bottom="0.49" header="0.94" footer="0.4921259845"/>
  <pageSetup orientation="portrait" paperSize="9" scale="80" r:id="rId3"/>
  <headerFooter alignWithMargins="0">
    <oddHeader>&amp;L&amp;"Arial,Bold"&amp;14Freiwillige Taggeldversicherung KVG</oddHeader>
    <oddFooter>&amp;L&amp;"Arial,Regular"Statistik über die Krankenversicherung 2000, Bundesamt für Sozialversicherung</oddFooter>
  </headerFooter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48.875" style="117" customWidth="1"/>
    <col min="3" max="3" width="16.875" style="7" customWidth="1"/>
    <col min="4" max="5" width="16.875" style="22" customWidth="1"/>
    <col min="6" max="16384" width="11.375" style="7" customWidth="1"/>
  </cols>
  <sheetData>
    <row r="1" spans="1:5" s="1" customFormat="1" ht="13.5" customHeight="1">
      <c r="A1" s="1" t="s">
        <v>547</v>
      </c>
      <c r="B1" s="163"/>
      <c r="D1" s="164"/>
      <c r="E1" s="164"/>
    </row>
    <row r="2" spans="1:5" s="1" customFormat="1" ht="27.75" customHeight="1">
      <c r="A2" s="91" t="s">
        <v>548</v>
      </c>
      <c r="B2" s="163"/>
      <c r="D2" s="164"/>
      <c r="E2" s="164"/>
    </row>
    <row r="3" spans="1:5" ht="39" customHeight="1">
      <c r="A3" s="35" t="s">
        <v>5</v>
      </c>
      <c r="B3" s="258"/>
      <c r="C3" s="6" t="s">
        <v>6</v>
      </c>
      <c r="D3" s="89" t="s">
        <v>7</v>
      </c>
      <c r="E3" s="116" t="s">
        <v>964</v>
      </c>
    </row>
    <row r="4" spans="1:5" ht="37.5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60</v>
      </c>
      <c r="B5" s="64" t="s">
        <v>8</v>
      </c>
      <c r="C5" s="20">
        <v>398859290.61</v>
      </c>
      <c r="D5" s="44">
        <v>40366735.01</v>
      </c>
      <c r="E5" s="20">
        <v>439226025.62</v>
      </c>
    </row>
    <row r="6" spans="1:5" ht="19.5" customHeight="1" thickBot="1">
      <c r="A6" s="67">
        <v>64</v>
      </c>
      <c r="B6" s="67" t="s">
        <v>9</v>
      </c>
      <c r="C6" s="26">
        <v>-473718.43</v>
      </c>
      <c r="D6" s="47">
        <v>127170.51</v>
      </c>
      <c r="E6" s="26">
        <v>-346547.92</v>
      </c>
    </row>
    <row r="7" spans="1:5" ht="19.5" customHeight="1" thickBot="1">
      <c r="A7" s="67">
        <v>65</v>
      </c>
      <c r="B7" s="67" t="s">
        <v>10</v>
      </c>
      <c r="C7" s="26">
        <v>42803.7</v>
      </c>
      <c r="D7" s="47">
        <v>1588.98</v>
      </c>
      <c r="E7" s="26">
        <v>44392.68</v>
      </c>
    </row>
    <row r="8" spans="1:5" ht="27" customHeight="1" thickBot="1">
      <c r="A8" s="70" t="s">
        <v>11</v>
      </c>
      <c r="B8" s="70" t="s">
        <v>12</v>
      </c>
      <c r="C8" s="145">
        <v>398428375.87</v>
      </c>
      <c r="D8" s="146">
        <v>40495494.52</v>
      </c>
      <c r="E8" s="145">
        <v>438923870.39</v>
      </c>
    </row>
    <row r="9" spans="1:5" ht="19.5" customHeight="1" thickBot="1">
      <c r="A9" s="67">
        <v>66</v>
      </c>
      <c r="B9" s="67" t="s">
        <v>13</v>
      </c>
      <c r="C9" s="26">
        <v>-2254622.57</v>
      </c>
      <c r="D9" s="47">
        <v>-170090.53</v>
      </c>
      <c r="E9" s="26">
        <v>-2424713.1</v>
      </c>
    </row>
    <row r="10" spans="1:5" ht="27" customHeight="1" thickBot="1">
      <c r="A10" s="70" t="s">
        <v>14</v>
      </c>
      <c r="B10" s="70" t="s">
        <v>15</v>
      </c>
      <c r="C10" s="145">
        <v>396173753.3</v>
      </c>
      <c r="D10" s="146">
        <v>40325403.99</v>
      </c>
      <c r="E10" s="145">
        <v>436499157.29</v>
      </c>
    </row>
    <row r="11" spans="1:5" ht="19.5" customHeight="1" thickBot="1">
      <c r="A11" s="67">
        <v>67</v>
      </c>
      <c r="B11" s="67" t="s">
        <v>16</v>
      </c>
      <c r="C11" s="26">
        <v>20396475.95</v>
      </c>
      <c r="D11" s="47">
        <v>78626.65</v>
      </c>
      <c r="E11" s="26">
        <v>20475102.6</v>
      </c>
    </row>
    <row r="12" spans="1:5" ht="19.5" customHeight="1" thickBot="1">
      <c r="A12" s="67">
        <v>68</v>
      </c>
      <c r="B12" s="67" t="s">
        <v>17</v>
      </c>
      <c r="C12" s="26">
        <v>-20123090</v>
      </c>
      <c r="D12" s="47">
        <v>-62010.1</v>
      </c>
      <c r="E12" s="26">
        <v>-20185100.1</v>
      </c>
    </row>
    <row r="13" spans="1:5" ht="19.5" customHeight="1" thickBot="1">
      <c r="A13" s="67">
        <v>69</v>
      </c>
      <c r="B13" s="67" t="s">
        <v>18</v>
      </c>
      <c r="C13" s="26">
        <v>6832648.11</v>
      </c>
      <c r="D13" s="47">
        <v>291302.04</v>
      </c>
      <c r="E13" s="26">
        <v>7123950.15</v>
      </c>
    </row>
    <row r="14" spans="1:5" ht="27" customHeight="1" thickBot="1">
      <c r="A14" s="70">
        <v>6</v>
      </c>
      <c r="B14" s="70" t="s">
        <v>19</v>
      </c>
      <c r="C14" s="145">
        <v>403279787.36</v>
      </c>
      <c r="D14" s="146">
        <v>40633322.58</v>
      </c>
      <c r="E14" s="145">
        <v>443913109.94</v>
      </c>
    </row>
    <row r="15" spans="1:5" ht="19.5" customHeight="1" thickBot="1">
      <c r="A15" s="67">
        <v>30</v>
      </c>
      <c r="B15" s="67" t="s">
        <v>1136</v>
      </c>
      <c r="C15" s="26">
        <v>356395857.83</v>
      </c>
      <c r="D15" s="47">
        <v>25244065.26</v>
      </c>
      <c r="E15" s="26">
        <v>381639923.09</v>
      </c>
    </row>
    <row r="16" spans="1:5" ht="19.5" customHeight="1" thickBot="1">
      <c r="A16" s="67">
        <v>32</v>
      </c>
      <c r="B16" s="67" t="s">
        <v>20</v>
      </c>
      <c r="C16" s="26">
        <v>0</v>
      </c>
      <c r="D16" s="47">
        <v>0</v>
      </c>
      <c r="E16" s="26">
        <v>0</v>
      </c>
    </row>
    <row r="17" spans="1:5" ht="27" customHeight="1" thickBot="1">
      <c r="A17" s="70" t="s">
        <v>21</v>
      </c>
      <c r="B17" s="70" t="s">
        <v>22</v>
      </c>
      <c r="C17" s="145">
        <v>356395857.83</v>
      </c>
      <c r="D17" s="146">
        <v>25244065.26</v>
      </c>
      <c r="E17" s="145">
        <v>381639923.09</v>
      </c>
    </row>
    <row r="18" spans="1:5" ht="19.5" customHeight="1" thickBot="1">
      <c r="A18" s="67">
        <v>34</v>
      </c>
      <c r="B18" s="67" t="s">
        <v>23</v>
      </c>
      <c r="C18" s="26">
        <v>492051.55</v>
      </c>
      <c r="D18" s="47">
        <v>17894.3</v>
      </c>
      <c r="E18" s="26">
        <v>509945.85</v>
      </c>
    </row>
    <row r="19" spans="1:5" ht="19.5" customHeight="1" thickBot="1">
      <c r="A19" s="67">
        <v>35</v>
      </c>
      <c r="B19" s="67" t="s">
        <v>24</v>
      </c>
      <c r="C19" s="26">
        <v>-992383.88</v>
      </c>
      <c r="D19" s="47">
        <v>-700073.68</v>
      </c>
      <c r="E19" s="26">
        <v>-1692457.56</v>
      </c>
    </row>
    <row r="20" spans="1:5" ht="27" customHeight="1" thickBot="1">
      <c r="A20" s="70" t="s">
        <v>25</v>
      </c>
      <c r="B20" s="70" t="s">
        <v>26</v>
      </c>
      <c r="C20" s="145">
        <v>355895525.49</v>
      </c>
      <c r="D20" s="146">
        <v>24561885.88</v>
      </c>
      <c r="E20" s="145">
        <v>380457411.37</v>
      </c>
    </row>
    <row r="21" spans="1:5" ht="19.5" customHeight="1" thickBot="1">
      <c r="A21" s="67">
        <v>36</v>
      </c>
      <c r="B21" s="67" t="s">
        <v>27</v>
      </c>
      <c r="C21" s="26">
        <v>-3429198.91</v>
      </c>
      <c r="D21" s="47">
        <v>-65510.74</v>
      </c>
      <c r="E21" s="26">
        <v>-3494709.65</v>
      </c>
    </row>
    <row r="22" spans="1:5" ht="19.5" customHeight="1" thickBot="1">
      <c r="A22" s="67">
        <v>37</v>
      </c>
      <c r="B22" s="67" t="s">
        <v>28</v>
      </c>
      <c r="C22" s="26">
        <v>0</v>
      </c>
      <c r="D22" s="47">
        <v>0</v>
      </c>
      <c r="E22" s="26">
        <v>0</v>
      </c>
    </row>
    <row r="23" spans="1:5" ht="27" customHeight="1" thickBot="1">
      <c r="A23" s="70">
        <v>3</v>
      </c>
      <c r="B23" s="70" t="s">
        <v>29</v>
      </c>
      <c r="C23" s="145">
        <v>352466326.58</v>
      </c>
      <c r="D23" s="146">
        <v>24496375.14</v>
      </c>
      <c r="E23" s="145">
        <v>376962701.72</v>
      </c>
    </row>
    <row r="24" spans="1:5" ht="19.5" customHeight="1" thickBot="1">
      <c r="A24" s="67" t="s">
        <v>30</v>
      </c>
      <c r="B24" s="67" t="s">
        <v>31</v>
      </c>
      <c r="C24" s="26">
        <v>35391238.78</v>
      </c>
      <c r="D24" s="47">
        <v>3746677.87</v>
      </c>
      <c r="E24" s="26">
        <v>39137916.65</v>
      </c>
    </row>
    <row r="25" spans="1:5" ht="19.5" customHeight="1" thickBot="1">
      <c r="A25" s="67">
        <v>49</v>
      </c>
      <c r="B25" s="67" t="s">
        <v>32</v>
      </c>
      <c r="C25" s="26">
        <v>378373.39</v>
      </c>
      <c r="D25" s="47">
        <v>48379.51</v>
      </c>
      <c r="E25" s="26">
        <v>426752.9</v>
      </c>
    </row>
    <row r="26" spans="1:5" ht="27" customHeight="1" thickBot="1">
      <c r="A26" s="70">
        <v>4</v>
      </c>
      <c r="B26" s="70" t="s">
        <v>33</v>
      </c>
      <c r="C26" s="145">
        <v>35769612.17</v>
      </c>
      <c r="D26" s="146">
        <v>3795057.33</v>
      </c>
      <c r="E26" s="145">
        <v>39564669.5</v>
      </c>
    </row>
    <row r="27" spans="1:5" ht="27" customHeight="1" thickBot="1">
      <c r="A27" s="70" t="s">
        <v>34</v>
      </c>
      <c r="B27" s="70" t="s">
        <v>35</v>
      </c>
      <c r="C27" s="145">
        <v>388235938.76</v>
      </c>
      <c r="D27" s="146">
        <v>28291432.47</v>
      </c>
      <c r="E27" s="145">
        <v>416527371.23</v>
      </c>
    </row>
    <row r="28" spans="1:5" ht="27" customHeight="1" thickBot="1">
      <c r="A28" s="70"/>
      <c r="B28" s="70" t="s">
        <v>36</v>
      </c>
      <c r="C28" s="145">
        <v>15043848.61</v>
      </c>
      <c r="D28" s="146">
        <v>12341890.11</v>
      </c>
      <c r="E28" s="145">
        <v>27385738.72</v>
      </c>
    </row>
    <row r="29" spans="1:5" ht="27" customHeight="1" thickBot="1">
      <c r="A29" s="70">
        <v>7</v>
      </c>
      <c r="B29" s="70" t="s">
        <v>37</v>
      </c>
      <c r="C29" s="145">
        <v>13492111.63</v>
      </c>
      <c r="D29" s="146">
        <v>1568556.28</v>
      </c>
      <c r="E29" s="145">
        <v>15060667.91</v>
      </c>
    </row>
    <row r="30" spans="1:5" ht="34.5" customHeight="1" thickBot="1">
      <c r="A30" s="75"/>
      <c r="B30" s="75" t="s">
        <v>38</v>
      </c>
      <c r="C30" s="51">
        <v>28535960.24</v>
      </c>
      <c r="D30" s="52">
        <v>13910446.4</v>
      </c>
      <c r="E30" s="51">
        <v>42446406.64</v>
      </c>
    </row>
    <row r="31" spans="1:5" ht="19.5" customHeight="1">
      <c r="A31" s="28" t="s">
        <v>987</v>
      </c>
      <c r="B31" s="259"/>
      <c r="C31" s="28"/>
      <c r="D31" s="126"/>
      <c r="E31" s="126"/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&amp;L&amp;"Arial,Bold"&amp;14Freiwillige Taggeldversicherung KVG</oddHeader>
    <oddFooter>&amp;L&amp;"Arial,Regular"Statistik über die Krankenversicherung 2000, Bundesamt für Sozialversicherung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48.875" style="117" customWidth="1"/>
    <col min="3" max="3" width="16.875" style="7" customWidth="1"/>
    <col min="4" max="5" width="16.875" style="22" customWidth="1"/>
    <col min="6" max="16384" width="11.375" style="7" customWidth="1"/>
  </cols>
  <sheetData>
    <row r="1" spans="1:5" s="1" customFormat="1" ht="13.5" customHeight="1">
      <c r="A1" s="1" t="s">
        <v>549</v>
      </c>
      <c r="B1" s="163"/>
      <c r="D1" s="164"/>
      <c r="E1" s="164"/>
    </row>
    <row r="2" spans="1:5" s="1" customFormat="1" ht="27.75" customHeight="1">
      <c r="A2" s="91" t="s">
        <v>550</v>
      </c>
      <c r="B2" s="163"/>
      <c r="D2" s="164"/>
      <c r="E2" s="164"/>
    </row>
    <row r="3" spans="1:5" ht="39" customHeight="1">
      <c r="A3" s="35" t="s">
        <v>5</v>
      </c>
      <c r="B3" s="258"/>
      <c r="C3" s="6" t="s">
        <v>6</v>
      </c>
      <c r="D3" s="89" t="s">
        <v>7</v>
      </c>
      <c r="E3" s="116" t="s">
        <v>964</v>
      </c>
    </row>
    <row r="4" spans="1:5" ht="37.5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60</v>
      </c>
      <c r="B5" s="64" t="s">
        <v>8</v>
      </c>
      <c r="C5" s="20">
        <v>118883891.68</v>
      </c>
      <c r="D5" s="44">
        <v>14872730.92</v>
      </c>
      <c r="E5" s="20">
        <v>133756622.6</v>
      </c>
    </row>
    <row r="6" spans="1:5" ht="19.5" customHeight="1" thickBot="1">
      <c r="A6" s="67">
        <v>64</v>
      </c>
      <c r="B6" s="67" t="s">
        <v>9</v>
      </c>
      <c r="C6" s="26">
        <v>385862.07</v>
      </c>
      <c r="D6" s="47">
        <v>130594.57</v>
      </c>
      <c r="E6" s="26">
        <v>516456.64</v>
      </c>
    </row>
    <row r="7" spans="1:5" ht="19.5" customHeight="1" thickBot="1">
      <c r="A7" s="67">
        <v>65</v>
      </c>
      <c r="B7" s="67" t="s">
        <v>10</v>
      </c>
      <c r="C7" s="26">
        <v>12360.73</v>
      </c>
      <c r="D7" s="47">
        <v>1492.27</v>
      </c>
      <c r="E7" s="26">
        <v>13853</v>
      </c>
    </row>
    <row r="8" spans="1:5" ht="27" customHeight="1" thickBot="1">
      <c r="A8" s="70" t="s">
        <v>11</v>
      </c>
      <c r="B8" s="70" t="s">
        <v>12</v>
      </c>
      <c r="C8" s="145">
        <v>119282114.47</v>
      </c>
      <c r="D8" s="146">
        <v>15004817.77</v>
      </c>
      <c r="E8" s="145">
        <v>134286932.24</v>
      </c>
    </row>
    <row r="9" spans="1:5" ht="19.5" customHeight="1" thickBot="1">
      <c r="A9" s="67">
        <v>66</v>
      </c>
      <c r="B9" s="67" t="s">
        <v>13</v>
      </c>
      <c r="C9" s="26">
        <v>-905987.63</v>
      </c>
      <c r="D9" s="47">
        <v>-159408.05</v>
      </c>
      <c r="E9" s="26">
        <v>-1065395.68</v>
      </c>
    </row>
    <row r="10" spans="1:5" ht="27" customHeight="1" thickBot="1">
      <c r="A10" s="70" t="s">
        <v>14</v>
      </c>
      <c r="B10" s="70" t="s">
        <v>15</v>
      </c>
      <c r="C10" s="145">
        <v>118376126.84</v>
      </c>
      <c r="D10" s="146">
        <v>14845409.72</v>
      </c>
      <c r="E10" s="145">
        <v>133221536.56</v>
      </c>
    </row>
    <row r="11" spans="1:5" ht="19.5" customHeight="1" thickBot="1">
      <c r="A11" s="67">
        <v>67</v>
      </c>
      <c r="B11" s="67" t="s">
        <v>16</v>
      </c>
      <c r="C11" s="26">
        <v>312666.6</v>
      </c>
      <c r="D11" s="47">
        <v>19198.95</v>
      </c>
      <c r="E11" s="26">
        <v>331865.55</v>
      </c>
    </row>
    <row r="12" spans="1:5" ht="19.5" customHeight="1" thickBot="1">
      <c r="A12" s="67">
        <v>68</v>
      </c>
      <c r="B12" s="67" t="s">
        <v>17</v>
      </c>
      <c r="C12" s="26">
        <v>-39280.65</v>
      </c>
      <c r="D12" s="47">
        <v>-2582.4</v>
      </c>
      <c r="E12" s="26">
        <v>-41863.05</v>
      </c>
    </row>
    <row r="13" spans="1:5" ht="19.5" customHeight="1" thickBot="1">
      <c r="A13" s="67">
        <v>69</v>
      </c>
      <c r="B13" s="67" t="s">
        <v>18</v>
      </c>
      <c r="C13" s="26">
        <v>1925303.42</v>
      </c>
      <c r="D13" s="47">
        <v>138979.9</v>
      </c>
      <c r="E13" s="26">
        <v>2064283.32</v>
      </c>
    </row>
    <row r="14" spans="1:5" ht="27" customHeight="1" thickBot="1">
      <c r="A14" s="70">
        <v>6</v>
      </c>
      <c r="B14" s="70" t="s">
        <v>19</v>
      </c>
      <c r="C14" s="145">
        <v>120574816.21</v>
      </c>
      <c r="D14" s="146">
        <v>15001006.17</v>
      </c>
      <c r="E14" s="145">
        <v>135575822.38</v>
      </c>
    </row>
    <row r="15" spans="1:5" ht="19.5" customHeight="1" thickBot="1">
      <c r="A15" s="67">
        <v>30</v>
      </c>
      <c r="B15" s="67" t="s">
        <v>1136</v>
      </c>
      <c r="C15" s="26">
        <v>118364752.82</v>
      </c>
      <c r="D15" s="47">
        <v>9583343.96</v>
      </c>
      <c r="E15" s="26">
        <v>127948096.78</v>
      </c>
    </row>
    <row r="16" spans="1:5" ht="19.5" customHeight="1" thickBot="1">
      <c r="A16" s="67">
        <v>32</v>
      </c>
      <c r="B16" s="67" t="s">
        <v>20</v>
      </c>
      <c r="C16" s="26">
        <v>0</v>
      </c>
      <c r="D16" s="47">
        <v>0</v>
      </c>
      <c r="E16" s="26">
        <v>0</v>
      </c>
    </row>
    <row r="17" spans="1:5" ht="27" customHeight="1" thickBot="1">
      <c r="A17" s="70" t="s">
        <v>21</v>
      </c>
      <c r="B17" s="70" t="s">
        <v>22</v>
      </c>
      <c r="C17" s="145">
        <v>118364752.82</v>
      </c>
      <c r="D17" s="146">
        <v>9583343.96</v>
      </c>
      <c r="E17" s="145">
        <v>127948096.78</v>
      </c>
    </row>
    <row r="18" spans="1:5" ht="19.5" customHeight="1" thickBot="1">
      <c r="A18" s="67">
        <v>34</v>
      </c>
      <c r="B18" s="67" t="s">
        <v>23</v>
      </c>
      <c r="C18" s="26">
        <v>122343.8</v>
      </c>
      <c r="D18" s="47">
        <v>12026.03</v>
      </c>
      <c r="E18" s="26">
        <v>134369.83</v>
      </c>
    </row>
    <row r="19" spans="1:5" ht="19.5" customHeight="1" thickBot="1">
      <c r="A19" s="67">
        <v>35</v>
      </c>
      <c r="B19" s="67" t="s">
        <v>24</v>
      </c>
      <c r="C19" s="26">
        <v>-2222961.46</v>
      </c>
      <c r="D19" s="47">
        <v>-591994.75</v>
      </c>
      <c r="E19" s="26">
        <v>-2814956.21</v>
      </c>
    </row>
    <row r="20" spans="1:5" ht="27" customHeight="1" thickBot="1">
      <c r="A20" s="70" t="s">
        <v>25</v>
      </c>
      <c r="B20" s="70" t="s">
        <v>26</v>
      </c>
      <c r="C20" s="145">
        <v>116264135.16</v>
      </c>
      <c r="D20" s="146">
        <v>9003375.24</v>
      </c>
      <c r="E20" s="145">
        <v>125267510.4</v>
      </c>
    </row>
    <row r="21" spans="1:5" ht="19.5" customHeight="1" thickBot="1">
      <c r="A21" s="67">
        <v>36</v>
      </c>
      <c r="B21" s="67" t="s">
        <v>27</v>
      </c>
      <c r="C21" s="26">
        <v>-1312965.86</v>
      </c>
      <c r="D21" s="47">
        <v>-63738</v>
      </c>
      <c r="E21" s="26">
        <v>-1376703.86</v>
      </c>
    </row>
    <row r="22" spans="1:5" ht="19.5" customHeight="1" thickBot="1">
      <c r="A22" s="67">
        <v>37</v>
      </c>
      <c r="B22" s="67" t="s">
        <v>28</v>
      </c>
      <c r="C22" s="26">
        <v>0</v>
      </c>
      <c r="D22" s="47">
        <v>0</v>
      </c>
      <c r="E22" s="26">
        <v>0</v>
      </c>
    </row>
    <row r="23" spans="1:5" ht="27" customHeight="1" thickBot="1">
      <c r="A23" s="70">
        <v>3</v>
      </c>
      <c r="B23" s="70" t="s">
        <v>29</v>
      </c>
      <c r="C23" s="145">
        <v>114951169.3</v>
      </c>
      <c r="D23" s="146">
        <v>8939637.24</v>
      </c>
      <c r="E23" s="145">
        <v>123890806.54</v>
      </c>
    </row>
    <row r="24" spans="1:5" ht="19.5" customHeight="1" thickBot="1">
      <c r="A24" s="67" t="s">
        <v>30</v>
      </c>
      <c r="B24" s="67" t="s">
        <v>31</v>
      </c>
      <c r="C24" s="26">
        <v>10794078.35</v>
      </c>
      <c r="D24" s="47">
        <v>1407002.04</v>
      </c>
      <c r="E24" s="26">
        <v>12201080.39</v>
      </c>
    </row>
    <row r="25" spans="1:5" ht="19.5" customHeight="1" thickBot="1">
      <c r="A25" s="67">
        <v>49</v>
      </c>
      <c r="B25" s="67" t="s">
        <v>32</v>
      </c>
      <c r="C25" s="26">
        <v>108754.98</v>
      </c>
      <c r="D25" s="47">
        <v>18200.78</v>
      </c>
      <c r="E25" s="26">
        <v>126955.76</v>
      </c>
    </row>
    <row r="26" spans="1:5" ht="27" customHeight="1" thickBot="1">
      <c r="A26" s="70">
        <v>4</v>
      </c>
      <c r="B26" s="70" t="s">
        <v>33</v>
      </c>
      <c r="C26" s="145">
        <v>10902833.33</v>
      </c>
      <c r="D26" s="146">
        <v>1425202.77</v>
      </c>
      <c r="E26" s="145">
        <v>12328036.1</v>
      </c>
    </row>
    <row r="27" spans="1:5" ht="27" customHeight="1" thickBot="1">
      <c r="A27" s="70" t="s">
        <v>34</v>
      </c>
      <c r="B27" s="70" t="s">
        <v>35</v>
      </c>
      <c r="C27" s="145">
        <v>125854002.64</v>
      </c>
      <c r="D27" s="146">
        <v>10364840.01</v>
      </c>
      <c r="E27" s="145">
        <v>136218842.65</v>
      </c>
    </row>
    <row r="28" spans="1:5" ht="27" customHeight="1" thickBot="1">
      <c r="A28" s="70"/>
      <c r="B28" s="70" t="s">
        <v>36</v>
      </c>
      <c r="C28" s="145">
        <v>-5279186.42</v>
      </c>
      <c r="D28" s="146">
        <v>4636166.15</v>
      </c>
      <c r="E28" s="145">
        <v>-643020.27</v>
      </c>
    </row>
    <row r="29" spans="1:5" ht="27" customHeight="1" thickBot="1">
      <c r="A29" s="70">
        <v>7</v>
      </c>
      <c r="B29" s="70" t="s">
        <v>37</v>
      </c>
      <c r="C29" s="145">
        <v>4466499.86</v>
      </c>
      <c r="D29" s="146">
        <v>535790.01</v>
      </c>
      <c r="E29" s="145">
        <v>5002289.87</v>
      </c>
    </row>
    <row r="30" spans="1:5" ht="34.5" customHeight="1" thickBot="1">
      <c r="A30" s="75"/>
      <c r="B30" s="75" t="s">
        <v>38</v>
      </c>
      <c r="C30" s="51">
        <v>-812686.55</v>
      </c>
      <c r="D30" s="52">
        <v>5171956.17</v>
      </c>
      <c r="E30" s="51">
        <v>4359269.62</v>
      </c>
    </row>
    <row r="31" spans="1:5" ht="19.5" customHeight="1">
      <c r="A31" s="28" t="s">
        <v>987</v>
      </c>
      <c r="B31" s="259"/>
      <c r="C31" s="28"/>
      <c r="D31" s="126"/>
      <c r="E31" s="126"/>
    </row>
    <row r="32" ht="12.75">
      <c r="A32" s="31" t="s">
        <v>544</v>
      </c>
    </row>
    <row r="33" ht="12.75">
      <c r="A33" s="7" t="s">
        <v>545</v>
      </c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&amp;L&amp;"Arial,Bold"&amp;14Freiwillige Taggeldversicherung KVG</oddHeader>
    <oddFooter>&amp;L&amp;"Arial,Regular"Statistik über die Krankenversicherung 2000, Bundesamt für Sozialversicherung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48.875" style="117" customWidth="1"/>
    <col min="3" max="3" width="16.875" style="7" customWidth="1"/>
    <col min="4" max="5" width="16.875" style="22" customWidth="1"/>
    <col min="6" max="16384" width="11.375" style="7" customWidth="1"/>
  </cols>
  <sheetData>
    <row r="1" spans="1:5" s="1" customFormat="1" ht="13.5" customHeight="1">
      <c r="A1" s="1" t="s">
        <v>551</v>
      </c>
      <c r="B1" s="163"/>
      <c r="D1" s="164"/>
      <c r="E1" s="164"/>
    </row>
    <row r="2" spans="1:5" s="1" customFormat="1" ht="27.75" customHeight="1">
      <c r="A2" s="91" t="s">
        <v>552</v>
      </c>
      <c r="B2" s="163"/>
      <c r="D2" s="164"/>
      <c r="E2" s="164"/>
    </row>
    <row r="3" spans="1:5" ht="39" customHeight="1">
      <c r="A3" s="35" t="s">
        <v>5</v>
      </c>
      <c r="B3" s="258"/>
      <c r="C3" s="6" t="s">
        <v>6</v>
      </c>
      <c r="D3" s="89" t="s">
        <v>7</v>
      </c>
      <c r="E3" s="116" t="s">
        <v>964</v>
      </c>
    </row>
    <row r="4" spans="1:5" ht="37.5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60</v>
      </c>
      <c r="B5" s="64" t="s">
        <v>8</v>
      </c>
      <c r="C5" s="20">
        <v>279975398.93</v>
      </c>
      <c r="D5" s="44">
        <v>25494004.09</v>
      </c>
      <c r="E5" s="20">
        <v>305469403.02</v>
      </c>
    </row>
    <row r="6" spans="1:5" ht="19.5" customHeight="1" thickBot="1">
      <c r="A6" s="67">
        <v>64</v>
      </c>
      <c r="B6" s="67" t="s">
        <v>9</v>
      </c>
      <c r="C6" s="26">
        <v>-859580.5</v>
      </c>
      <c r="D6" s="47">
        <v>-3424.06</v>
      </c>
      <c r="E6" s="26">
        <v>-863004.56</v>
      </c>
    </row>
    <row r="7" spans="1:5" ht="19.5" customHeight="1" thickBot="1">
      <c r="A7" s="67">
        <v>65</v>
      </c>
      <c r="B7" s="67" t="s">
        <v>10</v>
      </c>
      <c r="C7" s="26">
        <v>30442.97</v>
      </c>
      <c r="D7" s="47">
        <v>96.71</v>
      </c>
      <c r="E7" s="26">
        <v>30539.68</v>
      </c>
    </row>
    <row r="8" spans="1:5" ht="27" customHeight="1" thickBot="1">
      <c r="A8" s="70" t="s">
        <v>11</v>
      </c>
      <c r="B8" s="70" t="s">
        <v>12</v>
      </c>
      <c r="C8" s="145">
        <v>279146261.4</v>
      </c>
      <c r="D8" s="146">
        <v>25490676.75</v>
      </c>
      <c r="E8" s="145">
        <v>304636938.15</v>
      </c>
    </row>
    <row r="9" spans="1:5" ht="19.5" customHeight="1" thickBot="1">
      <c r="A9" s="67">
        <v>66</v>
      </c>
      <c r="B9" s="67" t="s">
        <v>13</v>
      </c>
      <c r="C9" s="26">
        <v>-1348634.94</v>
      </c>
      <c r="D9" s="47">
        <v>-10682.48</v>
      </c>
      <c r="E9" s="26">
        <v>-1359317.42</v>
      </c>
    </row>
    <row r="10" spans="1:5" ht="27" customHeight="1" thickBot="1">
      <c r="A10" s="70" t="s">
        <v>14</v>
      </c>
      <c r="B10" s="70" t="s">
        <v>15</v>
      </c>
      <c r="C10" s="145">
        <v>277797626.46</v>
      </c>
      <c r="D10" s="146">
        <v>25479994.27</v>
      </c>
      <c r="E10" s="145">
        <v>303277620.73</v>
      </c>
    </row>
    <row r="11" spans="1:5" ht="19.5" customHeight="1" thickBot="1">
      <c r="A11" s="67">
        <v>67</v>
      </c>
      <c r="B11" s="67" t="s">
        <v>16</v>
      </c>
      <c r="C11" s="26">
        <v>20083809.35</v>
      </c>
      <c r="D11" s="47">
        <v>59427.7</v>
      </c>
      <c r="E11" s="26">
        <v>20143237.05</v>
      </c>
    </row>
    <row r="12" spans="1:5" ht="19.5" customHeight="1" thickBot="1">
      <c r="A12" s="67">
        <v>68</v>
      </c>
      <c r="B12" s="67" t="s">
        <v>17</v>
      </c>
      <c r="C12" s="26">
        <v>-20083809.35</v>
      </c>
      <c r="D12" s="47">
        <v>-59427.7</v>
      </c>
      <c r="E12" s="26">
        <v>-20143237.05</v>
      </c>
    </row>
    <row r="13" spans="1:5" ht="19.5" customHeight="1" thickBot="1">
      <c r="A13" s="67">
        <v>69</v>
      </c>
      <c r="B13" s="67" t="s">
        <v>18</v>
      </c>
      <c r="C13" s="26">
        <v>4907344.69</v>
      </c>
      <c r="D13" s="47">
        <v>152322.14</v>
      </c>
      <c r="E13" s="26">
        <v>5059666.83</v>
      </c>
    </row>
    <row r="14" spans="1:5" ht="27" customHeight="1" thickBot="1">
      <c r="A14" s="70">
        <v>6</v>
      </c>
      <c r="B14" s="70" t="s">
        <v>19</v>
      </c>
      <c r="C14" s="145">
        <v>282704971.15</v>
      </c>
      <c r="D14" s="146">
        <v>25632316.41</v>
      </c>
      <c r="E14" s="145">
        <v>308337287.56</v>
      </c>
    </row>
    <row r="15" spans="1:5" ht="19.5" customHeight="1" thickBot="1">
      <c r="A15" s="67">
        <v>30</v>
      </c>
      <c r="B15" s="67" t="s">
        <v>1136</v>
      </c>
      <c r="C15" s="26">
        <v>238031105.01</v>
      </c>
      <c r="D15" s="47">
        <v>15660721.3</v>
      </c>
      <c r="E15" s="26">
        <v>253691826.31</v>
      </c>
    </row>
    <row r="16" spans="1:5" ht="19.5" customHeight="1" thickBot="1">
      <c r="A16" s="67">
        <v>32</v>
      </c>
      <c r="B16" s="67" t="s">
        <v>20</v>
      </c>
      <c r="C16" s="26">
        <v>0</v>
      </c>
      <c r="D16" s="47">
        <v>0</v>
      </c>
      <c r="E16" s="26">
        <v>0</v>
      </c>
    </row>
    <row r="17" spans="1:5" ht="27" customHeight="1" thickBot="1">
      <c r="A17" s="70" t="s">
        <v>21</v>
      </c>
      <c r="B17" s="70" t="s">
        <v>22</v>
      </c>
      <c r="C17" s="145">
        <v>238031105.01</v>
      </c>
      <c r="D17" s="146">
        <v>15660721.3</v>
      </c>
      <c r="E17" s="145">
        <v>253691826.31</v>
      </c>
    </row>
    <row r="18" spans="1:5" ht="19.5" customHeight="1" thickBot="1">
      <c r="A18" s="67">
        <v>34</v>
      </c>
      <c r="B18" s="67" t="s">
        <v>23</v>
      </c>
      <c r="C18" s="26">
        <v>369707.75</v>
      </c>
      <c r="D18" s="47">
        <v>5868.27</v>
      </c>
      <c r="E18" s="26">
        <v>375576.02</v>
      </c>
    </row>
    <row r="19" spans="1:5" ht="19.5" customHeight="1" thickBot="1">
      <c r="A19" s="67">
        <v>35</v>
      </c>
      <c r="B19" s="67" t="s">
        <v>24</v>
      </c>
      <c r="C19" s="26">
        <v>1230577.58</v>
      </c>
      <c r="D19" s="47">
        <v>-108078.93</v>
      </c>
      <c r="E19" s="26">
        <v>1122498.65</v>
      </c>
    </row>
    <row r="20" spans="1:5" ht="27" customHeight="1" thickBot="1">
      <c r="A20" s="70" t="s">
        <v>25</v>
      </c>
      <c r="B20" s="70" t="s">
        <v>26</v>
      </c>
      <c r="C20" s="145">
        <v>239631390.33</v>
      </c>
      <c r="D20" s="146">
        <v>15558510.64</v>
      </c>
      <c r="E20" s="145">
        <v>255189900.97</v>
      </c>
    </row>
    <row r="21" spans="1:5" ht="19.5" customHeight="1" thickBot="1">
      <c r="A21" s="67">
        <v>36</v>
      </c>
      <c r="B21" s="67" t="s">
        <v>27</v>
      </c>
      <c r="C21" s="26">
        <v>-2116233.05</v>
      </c>
      <c r="D21" s="47">
        <v>-1772.74</v>
      </c>
      <c r="E21" s="26">
        <v>-2118005.79</v>
      </c>
    </row>
    <row r="22" spans="1:5" ht="19.5" customHeight="1" thickBot="1">
      <c r="A22" s="67">
        <v>37</v>
      </c>
      <c r="B22" s="67" t="s">
        <v>28</v>
      </c>
      <c r="C22" s="26">
        <v>0</v>
      </c>
      <c r="D22" s="47">
        <v>0</v>
      </c>
      <c r="E22" s="26">
        <v>0</v>
      </c>
    </row>
    <row r="23" spans="1:5" ht="27" customHeight="1" thickBot="1">
      <c r="A23" s="70">
        <v>3</v>
      </c>
      <c r="B23" s="70" t="s">
        <v>29</v>
      </c>
      <c r="C23" s="145">
        <v>237515157.28</v>
      </c>
      <c r="D23" s="146">
        <v>15556737.9</v>
      </c>
      <c r="E23" s="145">
        <v>253071895.18</v>
      </c>
    </row>
    <row r="24" spans="1:5" ht="19.5" customHeight="1" thickBot="1">
      <c r="A24" s="67" t="s">
        <v>30</v>
      </c>
      <c r="B24" s="67" t="s">
        <v>31</v>
      </c>
      <c r="C24" s="26">
        <v>24597160.43</v>
      </c>
      <c r="D24" s="47">
        <v>2339675.83</v>
      </c>
      <c r="E24" s="26">
        <v>26936836.26</v>
      </c>
    </row>
    <row r="25" spans="1:5" ht="19.5" customHeight="1" thickBot="1">
      <c r="A25" s="67">
        <v>49</v>
      </c>
      <c r="B25" s="67" t="s">
        <v>32</v>
      </c>
      <c r="C25" s="26">
        <v>269618.41</v>
      </c>
      <c r="D25" s="47">
        <v>30178.73</v>
      </c>
      <c r="E25" s="26">
        <v>299797.14</v>
      </c>
    </row>
    <row r="26" spans="1:5" ht="27" customHeight="1" thickBot="1">
      <c r="A26" s="70">
        <v>4</v>
      </c>
      <c r="B26" s="70" t="s">
        <v>33</v>
      </c>
      <c r="C26" s="145">
        <v>24866778.84</v>
      </c>
      <c r="D26" s="146">
        <v>2369854.56</v>
      </c>
      <c r="E26" s="145">
        <v>27236633.4</v>
      </c>
    </row>
    <row r="27" spans="1:5" ht="27" customHeight="1" thickBot="1">
      <c r="A27" s="70" t="s">
        <v>34</v>
      </c>
      <c r="B27" s="70" t="s">
        <v>35</v>
      </c>
      <c r="C27" s="145">
        <v>262381936.12</v>
      </c>
      <c r="D27" s="146">
        <v>17926592.46</v>
      </c>
      <c r="E27" s="145">
        <v>280308528.58</v>
      </c>
    </row>
    <row r="28" spans="1:5" ht="27" customHeight="1" thickBot="1">
      <c r="A28" s="70"/>
      <c r="B28" s="70" t="s">
        <v>36</v>
      </c>
      <c r="C28" s="145">
        <v>20323035.03</v>
      </c>
      <c r="D28" s="146">
        <v>7705723.96</v>
      </c>
      <c r="E28" s="145">
        <v>28028758.99</v>
      </c>
    </row>
    <row r="29" spans="1:5" ht="27" customHeight="1" thickBot="1">
      <c r="A29" s="70">
        <v>7</v>
      </c>
      <c r="B29" s="70" t="s">
        <v>37</v>
      </c>
      <c r="C29" s="145">
        <v>9025611.77</v>
      </c>
      <c r="D29" s="146">
        <v>1032766.27</v>
      </c>
      <c r="E29" s="145">
        <v>10058378.04</v>
      </c>
    </row>
    <row r="30" spans="1:5" ht="34.5" customHeight="1" thickBot="1">
      <c r="A30" s="75"/>
      <c r="B30" s="75" t="s">
        <v>38</v>
      </c>
      <c r="C30" s="51">
        <v>29348646.79</v>
      </c>
      <c r="D30" s="52">
        <v>8738490.23</v>
      </c>
      <c r="E30" s="51">
        <v>38087137.02</v>
      </c>
    </row>
    <row r="31" spans="1:5" ht="19.5" customHeight="1">
      <c r="A31" s="28" t="s">
        <v>987</v>
      </c>
      <c r="B31" s="259"/>
      <c r="C31" s="28"/>
      <c r="D31" s="126"/>
      <c r="E31" s="126"/>
    </row>
    <row r="32" ht="12.75">
      <c r="A32" s="31" t="s">
        <v>544</v>
      </c>
    </row>
    <row r="33" ht="12.75">
      <c r="A33" s="7" t="s">
        <v>545</v>
      </c>
    </row>
  </sheetData>
  <printOptions/>
  <pageMargins left="0.7874015748031497" right="0.7874015748031497" top="1.47" bottom="0.49" header="0.93" footer="0.4921259845"/>
  <pageSetup orientation="portrait" paperSize="9" scale="80" r:id="rId1"/>
  <headerFooter alignWithMargins="0">
    <oddHeader>&amp;L&amp;"Arial,Bold"&amp;14Freiwillige Taggeldversicherung KVG</oddHeader>
    <oddFooter>&amp;L&amp;"Arial,Regular"Statistik über die Krankenversicherung 2000, Bundesamt für Sozialversicherung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6.875" style="7" customWidth="1"/>
    <col min="2" max="7" width="15.00390625" style="7" customWidth="1"/>
    <col min="8" max="16384" width="11.375" style="7" customWidth="1"/>
  </cols>
  <sheetData>
    <row r="1" s="1" customFormat="1" ht="13.5" customHeight="1">
      <c r="A1" s="1" t="s">
        <v>553</v>
      </c>
    </row>
    <row r="2" s="1" customFormat="1" ht="27.75" customHeight="1">
      <c r="A2" s="91" t="s">
        <v>560</v>
      </c>
    </row>
    <row r="3" spans="1:7" ht="24" customHeight="1">
      <c r="A3" s="35" t="s">
        <v>965</v>
      </c>
      <c r="B3" s="6" t="s">
        <v>523</v>
      </c>
      <c r="C3" s="36" t="s">
        <v>972</v>
      </c>
      <c r="D3" s="6" t="s">
        <v>524</v>
      </c>
      <c r="E3" s="36" t="s">
        <v>972</v>
      </c>
      <c r="F3" s="6" t="s">
        <v>1037</v>
      </c>
      <c r="G3" s="36" t="s">
        <v>972</v>
      </c>
    </row>
    <row r="4" spans="1:7" ht="15" customHeight="1">
      <c r="A4" s="37"/>
      <c r="B4" s="12" t="s">
        <v>1037</v>
      </c>
      <c r="C4" s="38" t="s">
        <v>973</v>
      </c>
      <c r="D4" s="12" t="s">
        <v>525</v>
      </c>
      <c r="E4" s="38" t="s">
        <v>973</v>
      </c>
      <c r="F4" s="12" t="s">
        <v>526</v>
      </c>
      <c r="G4" s="38" t="s">
        <v>973</v>
      </c>
    </row>
    <row r="5" spans="1:7" ht="15" customHeight="1">
      <c r="A5" s="37"/>
      <c r="B5" s="12" t="s">
        <v>561</v>
      </c>
      <c r="C5" s="38" t="s">
        <v>974</v>
      </c>
      <c r="D5" s="12" t="s">
        <v>527</v>
      </c>
      <c r="E5" s="38" t="s">
        <v>974</v>
      </c>
      <c r="F5" s="12" t="s">
        <v>562</v>
      </c>
      <c r="G5" s="38" t="s">
        <v>974</v>
      </c>
    </row>
    <row r="6" spans="1:7" ht="24" customHeight="1">
      <c r="A6" s="40"/>
      <c r="B6" s="16"/>
      <c r="C6" s="41" t="s">
        <v>986</v>
      </c>
      <c r="D6" s="16" t="s">
        <v>554</v>
      </c>
      <c r="E6" s="41" t="s">
        <v>986</v>
      </c>
      <c r="F6" s="16"/>
      <c r="G6" s="41" t="s">
        <v>986</v>
      </c>
    </row>
    <row r="7" spans="1:8" ht="30" customHeight="1" thickBot="1">
      <c r="A7" s="43">
        <v>1994</v>
      </c>
      <c r="B7" s="20">
        <v>4198316767</v>
      </c>
      <c r="C7" s="136" t="s">
        <v>1025</v>
      </c>
      <c r="D7" s="20">
        <v>3818641000</v>
      </c>
      <c r="E7" s="136" t="s">
        <v>1025</v>
      </c>
      <c r="F7" s="20">
        <v>379675767</v>
      </c>
      <c r="G7" s="48" t="s">
        <v>1025</v>
      </c>
      <c r="H7" s="22"/>
    </row>
    <row r="8" spans="1:7" ht="19.5" customHeight="1" thickBot="1">
      <c r="A8" s="45">
        <v>1995</v>
      </c>
      <c r="B8" s="26">
        <v>4392004810</v>
      </c>
      <c r="C8" s="49">
        <f aca="true" t="shared" si="0" ref="C8:C13">(B8-B7)/B7*100</f>
        <v>4.613469010305386</v>
      </c>
      <c r="D8" s="26">
        <v>4165379000</v>
      </c>
      <c r="E8" s="49">
        <f aca="true" t="shared" si="1" ref="E8:E13">(D8-D7)/D7*100</f>
        <v>9.08014133824049</v>
      </c>
      <c r="F8" s="26">
        <v>226625810</v>
      </c>
      <c r="G8" s="49">
        <f aca="true" t="shared" si="2" ref="G8:G13">(F8-F7)/F7*100</f>
        <v>-40.31069936575647</v>
      </c>
    </row>
    <row r="9" spans="1:11" ht="19.5" customHeight="1" thickBot="1">
      <c r="A9" s="45">
        <v>1996</v>
      </c>
      <c r="B9" s="26">
        <v>4599022226.49</v>
      </c>
      <c r="C9" s="49">
        <f t="shared" si="0"/>
        <v>4.713506142312257</v>
      </c>
      <c r="D9" s="26">
        <v>4507461189</v>
      </c>
      <c r="E9" s="49">
        <f t="shared" si="1"/>
        <v>8.21251053025427</v>
      </c>
      <c r="F9" s="26">
        <v>91699445.47</v>
      </c>
      <c r="G9" s="49">
        <f t="shared" si="2"/>
        <v>-59.537068849307154</v>
      </c>
      <c r="I9" s="27"/>
      <c r="J9" s="27"/>
      <c r="K9" s="27"/>
    </row>
    <row r="10" spans="1:7" ht="19.5" customHeight="1" thickBot="1">
      <c r="A10" s="45">
        <v>1997</v>
      </c>
      <c r="B10" s="26">
        <v>4851626656</v>
      </c>
      <c r="C10" s="49">
        <f t="shared" si="0"/>
        <v>5.492568138832183</v>
      </c>
      <c r="D10" s="26">
        <v>4710142665.9</v>
      </c>
      <c r="E10" s="49">
        <f t="shared" si="1"/>
        <v>4.496577305970446</v>
      </c>
      <c r="F10" s="26">
        <v>141483990.29</v>
      </c>
      <c r="G10" s="49">
        <f t="shared" si="2"/>
        <v>54.290998778490206</v>
      </c>
    </row>
    <row r="11" spans="1:7" ht="19.5" customHeight="1" thickBot="1">
      <c r="A11" s="45">
        <v>1998</v>
      </c>
      <c r="B11" s="26">
        <v>4992640209.7</v>
      </c>
      <c r="C11" s="49">
        <f t="shared" si="0"/>
        <v>2.906521125767345</v>
      </c>
      <c r="D11" s="26">
        <v>4882154897.7</v>
      </c>
      <c r="E11" s="49">
        <f t="shared" si="1"/>
        <v>3.6519537517476155</v>
      </c>
      <c r="F11" s="26">
        <v>110485312.03</v>
      </c>
      <c r="G11" s="49">
        <f t="shared" si="2"/>
        <v>-21.90967203883771</v>
      </c>
    </row>
    <row r="12" spans="1:7" ht="19.5" customHeight="1" thickBot="1">
      <c r="A12" s="45">
        <v>1999</v>
      </c>
      <c r="B12" s="26">
        <v>4257016347.6</v>
      </c>
      <c r="C12" s="49">
        <f t="shared" si="0"/>
        <v>-14.734165315393364</v>
      </c>
      <c r="D12" s="26">
        <v>4120691131.6</v>
      </c>
      <c r="E12" s="49">
        <f t="shared" si="1"/>
        <v>-15.596878469766049</v>
      </c>
      <c r="F12" s="26">
        <v>136325216.02</v>
      </c>
      <c r="G12" s="49">
        <f t="shared" si="2"/>
        <v>23.387637248092958</v>
      </c>
    </row>
    <row r="13" spans="1:7" ht="30" customHeight="1" thickBot="1">
      <c r="A13" s="50">
        <v>2000</v>
      </c>
      <c r="B13" s="110">
        <v>3297340718.7</v>
      </c>
      <c r="C13" s="112">
        <f t="shared" si="0"/>
        <v>-22.543386037054837</v>
      </c>
      <c r="D13" s="110">
        <v>3197872772.4</v>
      </c>
      <c r="E13" s="112">
        <f t="shared" si="1"/>
        <v>-22.39474713654852</v>
      </c>
      <c r="F13" s="110">
        <v>99467946.3</v>
      </c>
      <c r="G13" s="112">
        <f t="shared" si="2"/>
        <v>-27.036281911772477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ht="12.75">
      <c r="A15" s="31" t="s">
        <v>555</v>
      </c>
    </row>
    <row r="16" ht="12.75">
      <c r="A16" s="7" t="s">
        <v>556</v>
      </c>
    </row>
    <row r="17" ht="12.75">
      <c r="A17" s="7" t="s">
        <v>557</v>
      </c>
    </row>
    <row r="18" ht="12.75">
      <c r="A18" s="7" t="s">
        <v>558</v>
      </c>
    </row>
    <row r="19" ht="12.75">
      <c r="A19" s="7" t="s">
        <v>559</v>
      </c>
    </row>
  </sheetData>
  <printOptions/>
  <pageMargins left="0.7874015748031497" right="0.7874015748031497" top="1.47" bottom="0.49" header="0.95" footer="0.4921259845"/>
  <pageSetup orientation="portrait" paperSize="9" scale="80" r:id="rId1"/>
  <headerFooter alignWithMargins="0">
    <oddHeader>&amp;L&amp;"Arial,Bold"&amp;14Zusatzversicherungen VVG der vom BSV anerkannten Krankenversicherer</oddHeader>
    <oddFooter>&amp;L&amp;"Arial,Regular"Statistik über die Krankenversicherung 2000, Bundesamt für Sozialversicherung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9.625" style="7" customWidth="1"/>
    <col min="2" max="7" width="14.625" style="7" customWidth="1"/>
    <col min="8" max="8" width="11.375" style="7" customWidth="1"/>
    <col min="9" max="9" width="14.625" style="7" hidden="1" customWidth="1"/>
    <col min="10" max="16384" width="11.375" style="7" customWidth="1"/>
  </cols>
  <sheetData>
    <row r="1" spans="1:9" ht="13.5" customHeight="1">
      <c r="A1" s="90" t="s">
        <v>1078</v>
      </c>
      <c r="B1" s="31"/>
      <c r="C1" s="31"/>
      <c r="D1" s="31"/>
      <c r="E1" s="31"/>
      <c r="F1" s="31"/>
      <c r="G1" s="31"/>
      <c r="I1" s="31"/>
    </row>
    <row r="2" spans="1:9" ht="27.75" customHeight="1">
      <c r="A2" s="91" t="s">
        <v>1079</v>
      </c>
      <c r="B2" s="31"/>
      <c r="C2" s="31"/>
      <c r="D2" s="31"/>
      <c r="E2" s="31"/>
      <c r="F2" s="31"/>
      <c r="G2" s="31"/>
      <c r="I2" s="31"/>
    </row>
    <row r="3" spans="1:9" ht="24" customHeight="1">
      <c r="A3" s="35" t="s">
        <v>1080</v>
      </c>
      <c r="B3" s="6" t="s">
        <v>977</v>
      </c>
      <c r="C3" s="36" t="s">
        <v>978</v>
      </c>
      <c r="D3" s="6" t="s">
        <v>993</v>
      </c>
      <c r="E3" s="36" t="s">
        <v>964</v>
      </c>
      <c r="F3" s="6" t="s">
        <v>1035</v>
      </c>
      <c r="G3" s="36" t="s">
        <v>972</v>
      </c>
      <c r="I3" s="36" t="s">
        <v>964</v>
      </c>
    </row>
    <row r="4" spans="1:9" ht="15" customHeight="1">
      <c r="A4" s="37"/>
      <c r="B4" s="12"/>
      <c r="C4" s="38"/>
      <c r="D4" s="12"/>
      <c r="E4" s="39"/>
      <c r="F4" s="12" t="s">
        <v>1037</v>
      </c>
      <c r="G4" s="38" t="s">
        <v>973</v>
      </c>
      <c r="I4" s="39"/>
    </row>
    <row r="5" spans="1:9" ht="15" customHeight="1">
      <c r="A5" s="60"/>
      <c r="B5" s="12"/>
      <c r="C5" s="38"/>
      <c r="D5" s="12"/>
      <c r="E5" s="38"/>
      <c r="F5" s="12" t="s">
        <v>1038</v>
      </c>
      <c r="G5" s="38" t="s">
        <v>974</v>
      </c>
      <c r="I5" s="38"/>
    </row>
    <row r="6" spans="1:9" ht="24" customHeight="1">
      <c r="A6" s="92"/>
      <c r="B6" s="93"/>
      <c r="C6" s="94"/>
      <c r="D6" s="93"/>
      <c r="E6" s="94"/>
      <c r="F6" s="93"/>
      <c r="G6" s="41" t="s">
        <v>986</v>
      </c>
      <c r="I6" s="94"/>
    </row>
    <row r="7" spans="1:9" ht="19.5" customHeight="1">
      <c r="A7" s="95" t="s">
        <v>1081</v>
      </c>
      <c r="B7" s="96">
        <v>1200793</v>
      </c>
      <c r="C7" s="97">
        <v>1440918</v>
      </c>
      <c r="D7" s="96">
        <v>1280209</v>
      </c>
      <c r="E7" s="97">
        <v>3921920</v>
      </c>
      <c r="F7" s="98">
        <v>54</v>
      </c>
      <c r="G7" s="99">
        <f>(E7-I7)/I7*100</f>
        <v>-1.9212032578229565</v>
      </c>
      <c r="I7" s="97">
        <v>3998744</v>
      </c>
    </row>
    <row r="8" spans="1:9" ht="15" customHeight="1" thickBot="1">
      <c r="A8" s="100" t="s">
        <v>1073</v>
      </c>
      <c r="B8" s="101"/>
      <c r="C8" s="102"/>
      <c r="D8" s="101"/>
      <c r="E8" s="102"/>
      <c r="F8" s="103"/>
      <c r="G8" s="104"/>
      <c r="I8" s="102"/>
    </row>
    <row r="9" spans="1:9" ht="19.5" customHeight="1">
      <c r="A9" s="95" t="s">
        <v>1082</v>
      </c>
      <c r="B9" s="96">
        <v>1310310</v>
      </c>
      <c r="C9" s="97">
        <v>1263747</v>
      </c>
      <c r="D9" s="96">
        <v>184482</v>
      </c>
      <c r="E9" s="97">
        <v>2758539</v>
      </c>
      <c r="F9" s="98">
        <v>38</v>
      </c>
      <c r="G9" s="99">
        <f>(E9-I9)/I9*100</f>
        <v>1.5796264750655646</v>
      </c>
      <c r="I9" s="97">
        <v>2715642</v>
      </c>
    </row>
    <row r="10" spans="1:9" ht="15" customHeight="1" thickBot="1">
      <c r="A10" s="100" t="s">
        <v>1074</v>
      </c>
      <c r="B10" s="101"/>
      <c r="C10" s="102"/>
      <c r="D10" s="101"/>
      <c r="E10" s="102"/>
      <c r="F10" s="103"/>
      <c r="G10" s="104"/>
      <c r="I10" s="102"/>
    </row>
    <row r="11" spans="1:9" ht="19.5" customHeight="1">
      <c r="A11" s="95" t="s">
        <v>1083</v>
      </c>
      <c r="B11" s="96">
        <v>5961</v>
      </c>
      <c r="C11" s="97">
        <v>3275</v>
      </c>
      <c r="D11" s="96">
        <v>575</v>
      </c>
      <c r="E11" s="97">
        <v>9811</v>
      </c>
      <c r="F11" s="98">
        <v>0.1</v>
      </c>
      <c r="G11" s="99">
        <f>(E11-I11)/I11*100</f>
        <v>-4.357574575940729</v>
      </c>
      <c r="I11" s="97">
        <v>10258</v>
      </c>
    </row>
    <row r="12" spans="1:9" ht="15" customHeight="1" thickBot="1">
      <c r="A12" s="100" t="s">
        <v>1084</v>
      </c>
      <c r="B12" s="101"/>
      <c r="C12" s="102"/>
      <c r="D12" s="101"/>
      <c r="E12" s="102"/>
      <c r="F12" s="103"/>
      <c r="G12" s="104"/>
      <c r="I12" s="102"/>
    </row>
    <row r="13" spans="1:9" ht="19.5" customHeight="1">
      <c r="A13" s="95" t="s">
        <v>1085</v>
      </c>
      <c r="B13" s="96">
        <v>229551</v>
      </c>
      <c r="C13" s="97">
        <v>228808</v>
      </c>
      <c r="D13" s="96">
        <v>119482</v>
      </c>
      <c r="E13" s="97">
        <v>577841</v>
      </c>
      <c r="F13" s="98">
        <v>8</v>
      </c>
      <c r="G13" s="99">
        <f>(E13-I13)/I13*100</f>
        <v>6.6343722895790656</v>
      </c>
      <c r="I13" s="97">
        <v>541890</v>
      </c>
    </row>
    <row r="14" spans="1:9" ht="15" customHeight="1" thickBot="1">
      <c r="A14" s="105" t="s">
        <v>1086</v>
      </c>
      <c r="B14" s="106"/>
      <c r="C14" s="107"/>
      <c r="D14" s="106"/>
      <c r="E14" s="107"/>
      <c r="F14" s="108"/>
      <c r="G14" s="104"/>
      <c r="I14" s="107"/>
    </row>
    <row r="15" spans="1:9" ht="34.5" customHeight="1" thickBot="1">
      <c r="A15" s="109" t="s">
        <v>964</v>
      </c>
      <c r="B15" s="110">
        <v>2746615</v>
      </c>
      <c r="C15" s="76">
        <v>2936748</v>
      </c>
      <c r="D15" s="110">
        <v>1584748</v>
      </c>
      <c r="E15" s="76">
        <v>7268111</v>
      </c>
      <c r="F15" s="111">
        <v>100</v>
      </c>
      <c r="G15" s="112">
        <f>(E15-I15)/I15*100</f>
        <v>0.02170223107742976</v>
      </c>
      <c r="I15" s="76">
        <v>7266534</v>
      </c>
    </row>
    <row r="16" spans="1:9" ht="19.5" customHeight="1">
      <c r="A16" s="28" t="s">
        <v>987</v>
      </c>
      <c r="B16" s="28"/>
      <c r="C16" s="28"/>
      <c r="D16" s="28"/>
      <c r="E16" s="28"/>
      <c r="F16" s="28"/>
      <c r="G16" s="28"/>
      <c r="I16" s="28"/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33.375" style="7" customWidth="1"/>
    <col min="2" max="6" width="14.625" style="7" customWidth="1"/>
    <col min="7" max="8" width="11.375" style="7" customWidth="1"/>
    <col min="9" max="9" width="14.625" style="7" hidden="1" customWidth="1"/>
    <col min="10" max="16384" width="11.375" style="7" customWidth="1"/>
  </cols>
  <sheetData>
    <row r="1" s="1" customFormat="1" ht="13.5" customHeight="1">
      <c r="A1" s="1" t="s">
        <v>563</v>
      </c>
    </row>
    <row r="2" s="1" customFormat="1" ht="27.75" customHeight="1">
      <c r="A2" s="91" t="s">
        <v>564</v>
      </c>
    </row>
    <row r="3" spans="1:9" ht="24" customHeight="1">
      <c r="A3" s="35" t="s">
        <v>5</v>
      </c>
      <c r="B3" s="6" t="s">
        <v>565</v>
      </c>
      <c r="C3" s="36" t="s">
        <v>566</v>
      </c>
      <c r="D3" s="6" t="s">
        <v>566</v>
      </c>
      <c r="E3" s="36" t="s">
        <v>964</v>
      </c>
      <c r="F3" s="6" t="s">
        <v>972</v>
      </c>
      <c r="I3" s="36" t="s">
        <v>964</v>
      </c>
    </row>
    <row r="4" spans="1:9" ht="15" customHeight="1">
      <c r="A4" s="37"/>
      <c r="B4" s="12" t="s">
        <v>567</v>
      </c>
      <c r="C4" s="38" t="s">
        <v>568</v>
      </c>
      <c r="D4" s="12" t="s">
        <v>568</v>
      </c>
      <c r="E4" s="38"/>
      <c r="F4" s="12" t="s">
        <v>973</v>
      </c>
      <c r="I4" s="38">
        <v>1999</v>
      </c>
    </row>
    <row r="5" spans="1:9" ht="15" customHeight="1">
      <c r="A5" s="37"/>
      <c r="B5" s="12" t="s">
        <v>569</v>
      </c>
      <c r="C5" s="38" t="s">
        <v>570</v>
      </c>
      <c r="D5" s="12" t="s">
        <v>570</v>
      </c>
      <c r="E5" s="38"/>
      <c r="F5" s="12" t="s">
        <v>974</v>
      </c>
      <c r="I5" s="38"/>
    </row>
    <row r="6" spans="1:9" ht="15" customHeight="1">
      <c r="A6" s="37"/>
      <c r="B6" s="12" t="s">
        <v>994</v>
      </c>
      <c r="C6" s="38" t="s">
        <v>571</v>
      </c>
      <c r="D6" s="12" t="s">
        <v>572</v>
      </c>
      <c r="E6" s="38"/>
      <c r="F6" s="12" t="s">
        <v>586</v>
      </c>
      <c r="I6" s="38"/>
    </row>
    <row r="7" spans="1:9" ht="15" customHeight="1">
      <c r="A7" s="37"/>
      <c r="B7" s="12" t="s">
        <v>573</v>
      </c>
      <c r="C7" s="38" t="s">
        <v>574</v>
      </c>
      <c r="D7" s="12" t="s">
        <v>575</v>
      </c>
      <c r="E7" s="38"/>
      <c r="F7" s="12"/>
      <c r="I7" s="38"/>
    </row>
    <row r="8" spans="1:9" ht="24" customHeight="1">
      <c r="A8" s="40"/>
      <c r="B8" s="16"/>
      <c r="C8" s="41"/>
      <c r="D8" s="16" t="s">
        <v>576</v>
      </c>
      <c r="E8" s="41"/>
      <c r="F8" s="16"/>
      <c r="I8" s="41"/>
    </row>
    <row r="9" spans="1:9" ht="30" customHeight="1" thickBot="1">
      <c r="A9" s="260" t="s">
        <v>577</v>
      </c>
      <c r="B9" s="261">
        <v>3234035554</v>
      </c>
      <c r="C9" s="262">
        <v>59934765.14</v>
      </c>
      <c r="D9" s="261">
        <v>9562915.55</v>
      </c>
      <c r="E9" s="262">
        <v>3303533234.7</v>
      </c>
      <c r="F9" s="263">
        <f aca="true" t="shared" si="0" ref="F9:F17">(E9-I9)/I9*100</f>
        <v>-21.947470540666153</v>
      </c>
      <c r="G9" s="22"/>
      <c r="I9" s="262">
        <v>4232448656.8</v>
      </c>
    </row>
    <row r="10" spans="1:10" ht="19.5" customHeight="1" thickBot="1">
      <c r="A10" s="70" t="s">
        <v>578</v>
      </c>
      <c r="B10" s="145">
        <v>3257082707.6</v>
      </c>
      <c r="C10" s="146">
        <v>36836066.03</v>
      </c>
      <c r="D10" s="145">
        <v>9563104.17</v>
      </c>
      <c r="E10" s="146">
        <v>3303481877.8</v>
      </c>
      <c r="F10" s="264">
        <f t="shared" si="0"/>
        <v>-22.4732460980317</v>
      </c>
      <c r="H10" s="27"/>
      <c r="I10" s="265">
        <v>4261086285.1</v>
      </c>
      <c r="J10" s="27"/>
    </row>
    <row r="11" spans="1:10" ht="19.5" customHeight="1" thickBot="1">
      <c r="A11" s="45" t="s">
        <v>579</v>
      </c>
      <c r="B11" s="26">
        <v>-7243216.78</v>
      </c>
      <c r="C11" s="47">
        <v>856758.09</v>
      </c>
      <c r="D11" s="26">
        <v>193942.65</v>
      </c>
      <c r="E11" s="47">
        <v>-6192516.04</v>
      </c>
      <c r="F11" s="124">
        <f t="shared" si="0"/>
        <v>-125.2059344748884</v>
      </c>
      <c r="H11" s="27"/>
      <c r="I11" s="47">
        <v>24567690.78</v>
      </c>
      <c r="J11" s="27"/>
    </row>
    <row r="12" spans="1:10" ht="19.5" customHeight="1" thickBot="1">
      <c r="A12" s="45" t="s">
        <v>580</v>
      </c>
      <c r="B12" s="26">
        <v>3226792337.2</v>
      </c>
      <c r="C12" s="47">
        <v>60791523.23</v>
      </c>
      <c r="D12" s="26">
        <v>9756858.2</v>
      </c>
      <c r="E12" s="47">
        <v>3297340718.7</v>
      </c>
      <c r="F12" s="124">
        <f t="shared" si="0"/>
        <v>-22.543386037054837</v>
      </c>
      <c r="H12" s="27"/>
      <c r="I12" s="47">
        <v>4257016347.6</v>
      </c>
      <c r="J12" s="27"/>
    </row>
    <row r="13" spans="1:10" ht="19.5" customHeight="1" thickBot="1">
      <c r="A13" s="45" t="s">
        <v>581</v>
      </c>
      <c r="B13" s="26">
        <v>2662698157.3</v>
      </c>
      <c r="C13" s="47">
        <v>55749267.64</v>
      </c>
      <c r="D13" s="26">
        <v>8092402.77</v>
      </c>
      <c r="E13" s="47">
        <v>2726539827.7</v>
      </c>
      <c r="F13" s="124">
        <f t="shared" si="0"/>
        <v>-21.28301311786213</v>
      </c>
      <c r="H13" s="27"/>
      <c r="I13" s="47">
        <v>3463724839.7</v>
      </c>
      <c r="J13" s="27"/>
    </row>
    <row r="14" spans="1:10" ht="19.5" customHeight="1" thickBot="1">
      <c r="A14" s="70" t="s">
        <v>582</v>
      </c>
      <c r="B14" s="145">
        <v>2671892509.1</v>
      </c>
      <c r="C14" s="146">
        <v>53749267.64</v>
      </c>
      <c r="D14" s="145">
        <v>8099707.57</v>
      </c>
      <c r="E14" s="146">
        <v>2733741484.3</v>
      </c>
      <c r="F14" s="264">
        <f t="shared" si="0"/>
        <v>-21.35039038792444</v>
      </c>
      <c r="H14" s="27"/>
      <c r="I14" s="146">
        <v>3475848764.9</v>
      </c>
      <c r="J14" s="27"/>
    </row>
    <row r="15" spans="1:10" ht="19.5" customHeight="1" thickBot="1">
      <c r="A15" s="45" t="s">
        <v>583</v>
      </c>
      <c r="B15" s="26">
        <v>464907121.73</v>
      </c>
      <c r="C15" s="47">
        <v>5336557.67</v>
      </c>
      <c r="D15" s="26">
        <v>1089265.28</v>
      </c>
      <c r="E15" s="47">
        <v>471332944.68</v>
      </c>
      <c r="F15" s="124">
        <f t="shared" si="0"/>
        <v>-28.256144876216954</v>
      </c>
      <c r="H15" s="27"/>
      <c r="I15" s="47">
        <v>656966291.91</v>
      </c>
      <c r="J15" s="27"/>
    </row>
    <row r="16" spans="1:10" ht="19.5" customHeight="1" thickBot="1">
      <c r="A16" s="45" t="s">
        <v>584</v>
      </c>
      <c r="B16" s="26">
        <v>3127605279</v>
      </c>
      <c r="C16" s="47">
        <v>61085825.31</v>
      </c>
      <c r="D16" s="26">
        <v>9181668.04</v>
      </c>
      <c r="E16" s="47">
        <v>3197872772.4</v>
      </c>
      <c r="F16" s="124">
        <f t="shared" si="0"/>
        <v>-22.39474713654852</v>
      </c>
      <c r="H16" s="27"/>
      <c r="I16" s="47">
        <v>4120691131.6</v>
      </c>
      <c r="J16" s="27"/>
    </row>
    <row r="17" spans="1:9" ht="30" customHeight="1" thickBot="1">
      <c r="A17" s="50" t="s">
        <v>38</v>
      </c>
      <c r="B17" s="110">
        <v>99187058.23</v>
      </c>
      <c r="C17" s="76">
        <v>-294302.08</v>
      </c>
      <c r="D17" s="110">
        <v>575190.15</v>
      </c>
      <c r="E17" s="76">
        <v>99467946.3</v>
      </c>
      <c r="F17" s="111">
        <f t="shared" si="0"/>
        <v>-27.036281911772477</v>
      </c>
      <c r="I17" s="76">
        <v>136325216.02</v>
      </c>
    </row>
    <row r="18" spans="1:9" ht="19.5" customHeight="1">
      <c r="A18" s="28" t="s">
        <v>987</v>
      </c>
      <c r="B18" s="28"/>
      <c r="C18" s="28"/>
      <c r="D18" s="28"/>
      <c r="E18" s="28"/>
      <c r="F18" s="28"/>
      <c r="I18" s="28"/>
    </row>
    <row r="19" ht="12.75">
      <c r="A19" s="31" t="s">
        <v>585</v>
      </c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&amp;L&amp;"Arial,Bold"&amp;14Zusatzversicherungen VVG der vom BSV anerkannten Krankenversicherer</oddHeader>
    <oddFooter>&amp;L&amp;"Arial,Regular"Statistik über die Krankenversicherung 2000, Bundesamt für Sozialversicherung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48.875" style="117" customWidth="1"/>
    <col min="3" max="3" width="16.625" style="7" customWidth="1"/>
    <col min="4" max="5" width="16.625" style="22" customWidth="1"/>
    <col min="6" max="16384" width="11.375" style="7" customWidth="1"/>
  </cols>
  <sheetData>
    <row r="1" spans="1:5" s="1" customFormat="1" ht="13.5" customHeight="1">
      <c r="A1" s="1" t="s">
        <v>587</v>
      </c>
      <c r="B1" s="163"/>
      <c r="D1" s="164"/>
      <c r="E1" s="164"/>
    </row>
    <row r="2" spans="1:5" s="1" customFormat="1" ht="27.75" customHeight="1">
      <c r="A2" s="91" t="s">
        <v>589</v>
      </c>
      <c r="B2" s="163"/>
      <c r="D2" s="164"/>
      <c r="E2" s="164"/>
    </row>
    <row r="3" spans="1:5" ht="39" customHeight="1">
      <c r="A3" s="35" t="s">
        <v>5</v>
      </c>
      <c r="B3" s="258"/>
      <c r="C3" s="6" t="s">
        <v>6</v>
      </c>
      <c r="D3" s="89" t="s">
        <v>7</v>
      </c>
      <c r="E3" s="116" t="s">
        <v>964</v>
      </c>
    </row>
    <row r="4" spans="1:5" ht="37.5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63</v>
      </c>
      <c r="B5" s="64" t="s">
        <v>8</v>
      </c>
      <c r="C5" s="20">
        <v>3506426490</v>
      </c>
      <c r="D5" s="44">
        <v>208554154.92</v>
      </c>
      <c r="E5" s="20">
        <v>3714980644.9</v>
      </c>
    </row>
    <row r="6" spans="1:5" ht="19.5" customHeight="1" thickBot="1">
      <c r="A6" s="67">
        <v>64</v>
      </c>
      <c r="B6" s="67" t="s">
        <v>9</v>
      </c>
      <c r="C6" s="26">
        <v>-431304244.5</v>
      </c>
      <c r="D6" s="47">
        <v>-27620653.87</v>
      </c>
      <c r="E6" s="26">
        <v>-458924898.4</v>
      </c>
    </row>
    <row r="7" spans="1:5" ht="19.5" customHeight="1" thickBot="1">
      <c r="A7" s="67">
        <v>65</v>
      </c>
      <c r="B7" s="67" t="s">
        <v>10</v>
      </c>
      <c r="C7" s="26">
        <v>956537.47</v>
      </c>
      <c r="D7" s="47">
        <v>70423.7</v>
      </c>
      <c r="E7" s="26">
        <v>1026961.17</v>
      </c>
    </row>
    <row r="8" spans="1:5" ht="27" customHeight="1" thickBot="1">
      <c r="A8" s="70" t="s">
        <v>11</v>
      </c>
      <c r="B8" s="70" t="s">
        <v>12</v>
      </c>
      <c r="C8" s="145">
        <v>3076078782.9</v>
      </c>
      <c r="D8" s="146">
        <v>181003924.75</v>
      </c>
      <c r="E8" s="145">
        <v>3257082707.6</v>
      </c>
    </row>
    <row r="9" spans="1:5" ht="19.5" customHeight="1" thickBot="1">
      <c r="A9" s="67">
        <v>66</v>
      </c>
      <c r="B9" s="67" t="s">
        <v>13</v>
      </c>
      <c r="C9" s="26">
        <v>-25416506.74</v>
      </c>
      <c r="D9" s="47">
        <v>-5434395.89</v>
      </c>
      <c r="E9" s="26">
        <v>-30850902.63</v>
      </c>
    </row>
    <row r="10" spans="1:5" ht="27" customHeight="1" thickBot="1">
      <c r="A10" s="70" t="s">
        <v>14</v>
      </c>
      <c r="B10" s="70" t="s">
        <v>15</v>
      </c>
      <c r="C10" s="145">
        <v>3050662276.2</v>
      </c>
      <c r="D10" s="146">
        <v>175569528.86</v>
      </c>
      <c r="E10" s="145">
        <v>3226231805</v>
      </c>
    </row>
    <row r="11" spans="1:5" ht="19.5" customHeight="1" thickBot="1">
      <c r="A11" s="67">
        <v>67</v>
      </c>
      <c r="B11" s="67" t="s">
        <v>16</v>
      </c>
      <c r="C11" s="26">
        <v>35881869.41</v>
      </c>
      <c r="D11" s="47">
        <v>2263231.39</v>
      </c>
      <c r="E11" s="26">
        <v>38145100.8</v>
      </c>
    </row>
    <row r="12" spans="1:5" ht="19.5" customHeight="1" thickBot="1">
      <c r="A12" s="67">
        <v>68</v>
      </c>
      <c r="B12" s="67" t="s">
        <v>17</v>
      </c>
      <c r="C12" s="26">
        <v>-35830783.4</v>
      </c>
      <c r="D12" s="47">
        <v>-2257140.55</v>
      </c>
      <c r="E12" s="26">
        <v>-38087923.95</v>
      </c>
    </row>
    <row r="13" spans="1:5" ht="19.5" customHeight="1" thickBot="1">
      <c r="A13" s="67">
        <v>69</v>
      </c>
      <c r="B13" s="67" t="s">
        <v>18</v>
      </c>
      <c r="C13" s="26">
        <v>7080306.59</v>
      </c>
      <c r="D13" s="47">
        <v>666265.57</v>
      </c>
      <c r="E13" s="26">
        <v>7746572.16</v>
      </c>
    </row>
    <row r="14" spans="1:5" ht="27" customHeight="1" thickBot="1">
      <c r="A14" s="70">
        <v>6</v>
      </c>
      <c r="B14" s="70" t="s">
        <v>19</v>
      </c>
      <c r="C14" s="145">
        <v>3057793668.8</v>
      </c>
      <c r="D14" s="146">
        <v>176241885.27</v>
      </c>
      <c r="E14" s="145">
        <v>3234035554</v>
      </c>
    </row>
    <row r="15" spans="1:5" ht="19.5" customHeight="1" thickBot="1">
      <c r="A15" s="67">
        <v>33</v>
      </c>
      <c r="B15" s="67" t="s">
        <v>1136</v>
      </c>
      <c r="C15" s="26">
        <v>2451050337.6</v>
      </c>
      <c r="D15" s="47">
        <v>102978254.99</v>
      </c>
      <c r="E15" s="26">
        <v>2554028592.5</v>
      </c>
    </row>
    <row r="16" spans="1:5" ht="19.5" customHeight="1" thickBot="1">
      <c r="A16" s="67">
        <v>32</v>
      </c>
      <c r="B16" s="67" t="s">
        <v>20</v>
      </c>
      <c r="C16" s="26">
        <v>-53022912.58</v>
      </c>
      <c r="D16" s="47">
        <v>-2050557.49</v>
      </c>
      <c r="E16" s="26">
        <v>-55073470.07</v>
      </c>
    </row>
    <row r="17" spans="1:5" ht="27" customHeight="1" thickBot="1">
      <c r="A17" s="70" t="s">
        <v>21</v>
      </c>
      <c r="B17" s="70" t="s">
        <v>22</v>
      </c>
      <c r="C17" s="145">
        <v>2398027425</v>
      </c>
      <c r="D17" s="146">
        <v>100927697.5</v>
      </c>
      <c r="E17" s="145">
        <v>2498955122.5</v>
      </c>
    </row>
    <row r="18" spans="1:5" ht="19.5" customHeight="1" thickBot="1">
      <c r="A18" s="67">
        <v>34</v>
      </c>
      <c r="B18" s="67" t="s">
        <v>23</v>
      </c>
      <c r="C18" s="26">
        <v>12681550.32</v>
      </c>
      <c r="D18" s="47">
        <v>565766.11</v>
      </c>
      <c r="E18" s="26">
        <v>13247316.43</v>
      </c>
    </row>
    <row r="19" spans="1:5" ht="19.5" customHeight="1" thickBot="1">
      <c r="A19" s="67">
        <v>35</v>
      </c>
      <c r="B19" s="67" t="s">
        <v>24</v>
      </c>
      <c r="C19" s="26">
        <v>151557920.36</v>
      </c>
      <c r="D19" s="47">
        <v>8132149.83</v>
      </c>
      <c r="E19" s="26">
        <v>159690070.19</v>
      </c>
    </row>
    <row r="20" spans="1:5" ht="27" customHeight="1" thickBot="1">
      <c r="A20" s="70" t="s">
        <v>25</v>
      </c>
      <c r="B20" s="70" t="s">
        <v>26</v>
      </c>
      <c r="C20" s="145">
        <v>2562266895.7</v>
      </c>
      <c r="D20" s="146">
        <v>109625613.43</v>
      </c>
      <c r="E20" s="145">
        <v>2671892509.1</v>
      </c>
    </row>
    <row r="21" spans="1:5" ht="19.5" customHeight="1" thickBot="1">
      <c r="A21" s="67">
        <v>36</v>
      </c>
      <c r="B21" s="67" t="s">
        <v>27</v>
      </c>
      <c r="C21" s="26">
        <v>-9014239.9</v>
      </c>
      <c r="D21" s="47">
        <v>-180111.92</v>
      </c>
      <c r="E21" s="26">
        <v>-9194351.82</v>
      </c>
    </row>
    <row r="22" spans="1:5" ht="19.5" customHeight="1" thickBot="1">
      <c r="A22" s="67">
        <v>37</v>
      </c>
      <c r="B22" s="67" t="s">
        <v>28</v>
      </c>
      <c r="C22" s="26">
        <v>0</v>
      </c>
      <c r="D22" s="47">
        <v>0</v>
      </c>
      <c r="E22" s="26">
        <v>0</v>
      </c>
    </row>
    <row r="23" spans="1:5" ht="26.25" customHeight="1" thickBot="1">
      <c r="A23" s="70">
        <v>3</v>
      </c>
      <c r="B23" s="70" t="s">
        <v>29</v>
      </c>
      <c r="C23" s="145">
        <v>2553252655.8</v>
      </c>
      <c r="D23" s="146">
        <v>109445501.51</v>
      </c>
      <c r="E23" s="145">
        <v>2662698157.3</v>
      </c>
    </row>
    <row r="24" spans="1:5" ht="19.5" customHeight="1" thickBot="1">
      <c r="A24" s="67" t="s">
        <v>30</v>
      </c>
      <c r="B24" s="67" t="s">
        <v>31</v>
      </c>
      <c r="C24" s="26">
        <v>415800788.08</v>
      </c>
      <c r="D24" s="47">
        <v>24435026.29</v>
      </c>
      <c r="E24" s="26">
        <v>440235814.37</v>
      </c>
    </row>
    <row r="25" spans="1:5" ht="19.5" customHeight="1" thickBot="1">
      <c r="A25" s="67">
        <v>49</v>
      </c>
      <c r="B25" s="67" t="s">
        <v>32</v>
      </c>
      <c r="C25" s="26">
        <v>23931465.35</v>
      </c>
      <c r="D25" s="47">
        <v>739842.01</v>
      </c>
      <c r="E25" s="26">
        <v>24671307.36</v>
      </c>
    </row>
    <row r="26" spans="1:5" ht="27" customHeight="1" thickBot="1">
      <c r="A26" s="70">
        <v>4</v>
      </c>
      <c r="B26" s="70" t="s">
        <v>33</v>
      </c>
      <c r="C26" s="145">
        <v>439732253.42</v>
      </c>
      <c r="D26" s="146">
        <v>25174868.31</v>
      </c>
      <c r="E26" s="145">
        <v>464907121.73</v>
      </c>
    </row>
    <row r="27" spans="1:5" ht="27" customHeight="1" thickBot="1">
      <c r="A27" s="70" t="s">
        <v>34</v>
      </c>
      <c r="B27" s="70" t="s">
        <v>35</v>
      </c>
      <c r="C27" s="145">
        <v>2992984909.2</v>
      </c>
      <c r="D27" s="146">
        <v>134620369.82</v>
      </c>
      <c r="E27" s="145">
        <v>3127605279</v>
      </c>
    </row>
    <row r="28" spans="1:5" ht="27" customHeight="1" thickBot="1">
      <c r="A28" s="70"/>
      <c r="B28" s="70" t="s">
        <v>36</v>
      </c>
      <c r="C28" s="145">
        <v>64807788.17</v>
      </c>
      <c r="D28" s="146">
        <v>41621515.45</v>
      </c>
      <c r="E28" s="145">
        <v>106429303.62</v>
      </c>
    </row>
    <row r="29" spans="1:5" ht="27" customHeight="1" thickBot="1">
      <c r="A29" s="70">
        <v>7</v>
      </c>
      <c r="B29" s="70" t="s">
        <v>37</v>
      </c>
      <c r="C29" s="145">
        <v>-7735643.01</v>
      </c>
      <c r="D29" s="146">
        <v>492426.23</v>
      </c>
      <c r="E29" s="145">
        <v>-7243216.78</v>
      </c>
    </row>
    <row r="30" spans="1:5" ht="34.5" customHeight="1" thickBot="1">
      <c r="A30" s="75"/>
      <c r="B30" s="75" t="s">
        <v>38</v>
      </c>
      <c r="C30" s="51">
        <v>57073116.56</v>
      </c>
      <c r="D30" s="52">
        <v>42113941.67</v>
      </c>
      <c r="E30" s="51">
        <v>99187058.23</v>
      </c>
    </row>
    <row r="31" spans="1:5" ht="19.5" customHeight="1">
      <c r="A31" s="28" t="s">
        <v>987</v>
      </c>
      <c r="B31" s="259"/>
      <c r="C31" s="28"/>
      <c r="D31" s="126"/>
      <c r="E31" s="126"/>
    </row>
    <row r="32" ht="12.75">
      <c r="A32" s="31" t="s">
        <v>588</v>
      </c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&amp;L&amp;"Arial,Bold"&amp;14Zusatzversicherungen VVG der vom BSV anerkannten Krankenversicherer</oddHeader>
    <oddFooter>&amp;L&amp;"Arial,Regular"Statistik über die Krankenversicherung 2000, Bundesamt für Sozialversicherung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48.875" style="117" customWidth="1"/>
    <col min="3" max="3" width="16.875" style="7" customWidth="1"/>
    <col min="4" max="5" width="16.875" style="22" customWidth="1"/>
    <col min="6" max="16384" width="11.375" style="7" customWidth="1"/>
  </cols>
  <sheetData>
    <row r="1" spans="1:5" s="1" customFormat="1" ht="13.5" customHeight="1">
      <c r="A1" s="1" t="s">
        <v>590</v>
      </c>
      <c r="B1" s="163"/>
      <c r="D1" s="164"/>
      <c r="E1" s="164"/>
    </row>
    <row r="2" spans="1:5" s="1" customFormat="1" ht="27.75" customHeight="1">
      <c r="A2" s="91" t="s">
        <v>591</v>
      </c>
      <c r="B2" s="163"/>
      <c r="D2" s="164"/>
      <c r="E2" s="164"/>
    </row>
    <row r="3" spans="1:5" ht="39" customHeight="1">
      <c r="A3" s="35" t="s">
        <v>5</v>
      </c>
      <c r="B3" s="258"/>
      <c r="C3" s="6" t="s">
        <v>6</v>
      </c>
      <c r="D3" s="89" t="s">
        <v>7</v>
      </c>
      <c r="E3" s="116" t="s">
        <v>964</v>
      </c>
    </row>
    <row r="4" spans="1:5" ht="37.5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63</v>
      </c>
      <c r="B5" s="64" t="s">
        <v>8</v>
      </c>
      <c r="C5" s="20">
        <v>35858262.48</v>
      </c>
      <c r="D5" s="44">
        <v>1083491.92</v>
      </c>
      <c r="E5" s="20">
        <v>36941754.4</v>
      </c>
    </row>
    <row r="6" spans="1:5" ht="19.5" customHeight="1" thickBot="1">
      <c r="A6" s="67">
        <v>64</v>
      </c>
      <c r="B6" s="67" t="s">
        <v>9</v>
      </c>
      <c r="C6" s="26">
        <v>-102572.56</v>
      </c>
      <c r="D6" s="47">
        <v>-3938.43</v>
      </c>
      <c r="E6" s="26">
        <v>-106510.99</v>
      </c>
    </row>
    <row r="7" spans="1:5" ht="19.5" customHeight="1" thickBot="1">
      <c r="A7" s="67">
        <v>65</v>
      </c>
      <c r="B7" s="67" t="s">
        <v>10</v>
      </c>
      <c r="C7" s="26">
        <v>789.36</v>
      </c>
      <c r="D7" s="47">
        <v>33.26</v>
      </c>
      <c r="E7" s="26">
        <v>822.62</v>
      </c>
    </row>
    <row r="8" spans="1:5" ht="27" customHeight="1" thickBot="1">
      <c r="A8" s="70" t="s">
        <v>11</v>
      </c>
      <c r="B8" s="70" t="s">
        <v>12</v>
      </c>
      <c r="C8" s="145">
        <v>35756479.28</v>
      </c>
      <c r="D8" s="146">
        <v>1079586.75</v>
      </c>
      <c r="E8" s="145">
        <v>36836066.03</v>
      </c>
    </row>
    <row r="9" spans="1:5" ht="21" customHeight="1" thickBot="1">
      <c r="A9" s="67">
        <v>66</v>
      </c>
      <c r="B9" s="67" t="s">
        <v>13</v>
      </c>
      <c r="C9" s="26">
        <v>0</v>
      </c>
      <c r="D9" s="47">
        <v>0</v>
      </c>
      <c r="E9" s="26">
        <v>0</v>
      </c>
    </row>
    <row r="10" spans="1:5" ht="27" customHeight="1" thickBot="1">
      <c r="A10" s="70" t="s">
        <v>14</v>
      </c>
      <c r="B10" s="70" t="s">
        <v>15</v>
      </c>
      <c r="C10" s="145">
        <v>35756479.28</v>
      </c>
      <c r="D10" s="146">
        <v>1079586.75</v>
      </c>
      <c r="E10" s="145">
        <v>36836066.03</v>
      </c>
    </row>
    <row r="11" spans="1:5" ht="19.5" customHeight="1" thickBot="1">
      <c r="A11" s="67">
        <v>67</v>
      </c>
      <c r="B11" s="67" t="s">
        <v>16</v>
      </c>
      <c r="C11" s="26">
        <v>22308985.59</v>
      </c>
      <c r="D11" s="47">
        <v>680616.95</v>
      </c>
      <c r="E11" s="26">
        <v>22989602.54</v>
      </c>
    </row>
    <row r="12" spans="1:5" ht="19.5" customHeight="1" thickBot="1">
      <c r="A12" s="67">
        <v>68</v>
      </c>
      <c r="B12" s="67" t="s">
        <v>17</v>
      </c>
      <c r="C12" s="26">
        <v>0</v>
      </c>
      <c r="D12" s="47">
        <v>0</v>
      </c>
      <c r="E12" s="26">
        <v>0</v>
      </c>
    </row>
    <row r="13" spans="1:5" ht="19.5" customHeight="1" thickBot="1">
      <c r="A13" s="67">
        <v>69</v>
      </c>
      <c r="B13" s="67" t="s">
        <v>18</v>
      </c>
      <c r="C13" s="26">
        <v>106001.97</v>
      </c>
      <c r="D13" s="47">
        <v>3094.6</v>
      </c>
      <c r="E13" s="26">
        <v>109096.57</v>
      </c>
    </row>
    <row r="14" spans="1:5" ht="27" customHeight="1" thickBot="1">
      <c r="A14" s="70">
        <v>6</v>
      </c>
      <c r="B14" s="70" t="s">
        <v>19</v>
      </c>
      <c r="C14" s="145">
        <v>58171466.84</v>
      </c>
      <c r="D14" s="146">
        <v>1763298.3</v>
      </c>
      <c r="E14" s="145">
        <v>59934765.14</v>
      </c>
    </row>
    <row r="15" spans="1:5" ht="19.5" customHeight="1" thickBot="1">
      <c r="A15" s="67">
        <v>33</v>
      </c>
      <c r="B15" s="67" t="s">
        <v>1136</v>
      </c>
      <c r="C15" s="26">
        <v>58414591.52</v>
      </c>
      <c r="D15" s="47">
        <v>1326719.63</v>
      </c>
      <c r="E15" s="26">
        <v>59741311.15</v>
      </c>
    </row>
    <row r="16" spans="1:5" ht="19.5" customHeight="1" thickBot="1">
      <c r="A16" s="67">
        <v>32</v>
      </c>
      <c r="B16" s="67" t="s">
        <v>20</v>
      </c>
      <c r="C16" s="26">
        <v>-2891562.47</v>
      </c>
      <c r="D16" s="47">
        <v>-26202.18</v>
      </c>
      <c r="E16" s="26">
        <v>-2917764.65</v>
      </c>
    </row>
    <row r="17" spans="1:5" ht="27" customHeight="1" thickBot="1">
      <c r="A17" s="70" t="s">
        <v>21</v>
      </c>
      <c r="B17" s="70" t="s">
        <v>22</v>
      </c>
      <c r="C17" s="145">
        <v>55523029.05</v>
      </c>
      <c r="D17" s="146">
        <v>1300517.45</v>
      </c>
      <c r="E17" s="145">
        <v>56823546.5</v>
      </c>
    </row>
    <row r="18" spans="1:5" ht="19.5" customHeight="1" thickBot="1">
      <c r="A18" s="67">
        <v>34</v>
      </c>
      <c r="B18" s="67" t="s">
        <v>23</v>
      </c>
      <c r="C18" s="26">
        <v>46848.98</v>
      </c>
      <c r="D18" s="47">
        <v>1672.76</v>
      </c>
      <c r="E18" s="26">
        <v>48521.74</v>
      </c>
    </row>
    <row r="19" spans="1:5" ht="19.5" customHeight="1" thickBot="1">
      <c r="A19" s="67">
        <v>35</v>
      </c>
      <c r="B19" s="67" t="s">
        <v>24</v>
      </c>
      <c r="C19" s="26">
        <v>-2935319.73</v>
      </c>
      <c r="D19" s="47">
        <v>-187480.87</v>
      </c>
      <c r="E19" s="26">
        <v>-3122800.6</v>
      </c>
    </row>
    <row r="20" spans="1:5" ht="27" customHeight="1" thickBot="1">
      <c r="A20" s="70" t="s">
        <v>25</v>
      </c>
      <c r="B20" s="70" t="s">
        <v>26</v>
      </c>
      <c r="C20" s="145">
        <v>52634558.3</v>
      </c>
      <c r="D20" s="146">
        <v>1114709.34</v>
      </c>
      <c r="E20" s="145">
        <v>53749267.64</v>
      </c>
    </row>
    <row r="21" spans="1:5" ht="19.5" customHeight="1" thickBot="1">
      <c r="A21" s="67">
        <v>36</v>
      </c>
      <c r="B21" s="67" t="s">
        <v>27</v>
      </c>
      <c r="C21" s="26">
        <v>0</v>
      </c>
      <c r="D21" s="47">
        <v>0</v>
      </c>
      <c r="E21" s="26">
        <v>0</v>
      </c>
    </row>
    <row r="22" spans="1:5" ht="19.5" customHeight="1" thickBot="1">
      <c r="A22" s="67">
        <v>37</v>
      </c>
      <c r="B22" s="67" t="s">
        <v>28</v>
      </c>
      <c r="C22" s="26">
        <v>2000000</v>
      </c>
      <c r="D22" s="47">
        <v>0</v>
      </c>
      <c r="E22" s="26">
        <v>2000000</v>
      </c>
    </row>
    <row r="23" spans="1:5" ht="27" customHeight="1" thickBot="1">
      <c r="A23" s="70">
        <v>3</v>
      </c>
      <c r="B23" s="70" t="s">
        <v>29</v>
      </c>
      <c r="C23" s="145">
        <v>54634558.3</v>
      </c>
      <c r="D23" s="146">
        <v>1114709.34</v>
      </c>
      <c r="E23" s="145">
        <v>55749267.64</v>
      </c>
    </row>
    <row r="24" spans="1:5" ht="19.5" customHeight="1" thickBot="1">
      <c r="A24" s="67" t="s">
        <v>30</v>
      </c>
      <c r="B24" s="67" t="s">
        <v>31</v>
      </c>
      <c r="C24" s="26">
        <v>5173583.47</v>
      </c>
      <c r="D24" s="47">
        <v>160324.08</v>
      </c>
      <c r="E24" s="26">
        <v>5333907.55</v>
      </c>
    </row>
    <row r="25" spans="1:5" ht="19.5" customHeight="1" thickBot="1">
      <c r="A25" s="67">
        <v>49</v>
      </c>
      <c r="B25" s="67" t="s">
        <v>32</v>
      </c>
      <c r="C25" s="26">
        <v>2578.18</v>
      </c>
      <c r="D25" s="47">
        <v>71.94</v>
      </c>
      <c r="E25" s="26">
        <v>2650.12</v>
      </c>
    </row>
    <row r="26" spans="1:5" ht="27" customHeight="1" thickBot="1">
      <c r="A26" s="70">
        <v>4</v>
      </c>
      <c r="B26" s="70" t="s">
        <v>33</v>
      </c>
      <c r="C26" s="145">
        <v>5176161.65</v>
      </c>
      <c r="D26" s="146">
        <v>160396.02</v>
      </c>
      <c r="E26" s="145">
        <v>5336557.67</v>
      </c>
    </row>
    <row r="27" spans="1:5" ht="27" customHeight="1" thickBot="1">
      <c r="A27" s="70" t="s">
        <v>34</v>
      </c>
      <c r="B27" s="70" t="s">
        <v>35</v>
      </c>
      <c r="C27" s="145">
        <v>59810719.95</v>
      </c>
      <c r="D27" s="146">
        <v>1275105.36</v>
      </c>
      <c r="E27" s="145">
        <v>61085825.31</v>
      </c>
    </row>
    <row r="28" spans="1:5" ht="27" customHeight="1" thickBot="1">
      <c r="A28" s="70"/>
      <c r="B28" s="70" t="s">
        <v>36</v>
      </c>
      <c r="C28" s="145">
        <v>-1639253.11</v>
      </c>
      <c r="D28" s="146">
        <v>488192.94</v>
      </c>
      <c r="E28" s="145">
        <v>-1151060.17</v>
      </c>
    </row>
    <row r="29" spans="1:5" ht="27" customHeight="1" thickBot="1">
      <c r="A29" s="70">
        <v>7</v>
      </c>
      <c r="B29" s="70" t="s">
        <v>37</v>
      </c>
      <c r="C29" s="145">
        <v>829100.09</v>
      </c>
      <c r="D29" s="146">
        <v>27658</v>
      </c>
      <c r="E29" s="145">
        <v>856758.09</v>
      </c>
    </row>
    <row r="30" spans="1:5" ht="34.5" customHeight="1" thickBot="1">
      <c r="A30" s="75"/>
      <c r="B30" s="75" t="s">
        <v>38</v>
      </c>
      <c r="C30" s="51">
        <v>-810153.02</v>
      </c>
      <c r="D30" s="52">
        <v>515850.94</v>
      </c>
      <c r="E30" s="51">
        <v>-294302.08</v>
      </c>
    </row>
    <row r="31" spans="1:5" ht="20.25" customHeight="1">
      <c r="A31" s="28" t="s">
        <v>987</v>
      </c>
      <c r="B31" s="259"/>
      <c r="C31" s="28"/>
      <c r="D31" s="126"/>
      <c r="E31" s="126"/>
    </row>
  </sheetData>
  <printOptions/>
  <pageMargins left="0.7874015748031497" right="0.7874015748031497" top="1.47" bottom="0.49" header="0.95" footer="0.4921259845"/>
  <pageSetup orientation="portrait" paperSize="9" scale="80" r:id="rId1"/>
  <headerFooter alignWithMargins="0">
    <oddHeader>&amp;L&amp;"Arial,Bold"&amp;14Zusatzversicherungen VVG der vom BSV anerkannten Krankenversicherer</oddHeader>
    <oddFooter>&amp;L&amp;"Arial,Regular"Statistik über die Krankenversicherung 2000, Bundesamt für Sozialversicherung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8.875" style="7" customWidth="1"/>
    <col min="2" max="2" width="48.875" style="117" customWidth="1"/>
    <col min="3" max="3" width="16.875" style="7" customWidth="1"/>
    <col min="4" max="5" width="16.875" style="22" customWidth="1"/>
    <col min="6" max="16384" width="11.375" style="7" customWidth="1"/>
  </cols>
  <sheetData>
    <row r="1" spans="1:5" s="1" customFormat="1" ht="13.5" customHeight="1">
      <c r="A1" s="1" t="s">
        <v>592</v>
      </c>
      <c r="B1" s="163"/>
      <c r="D1" s="164"/>
      <c r="E1" s="164"/>
    </row>
    <row r="2" spans="1:5" s="1" customFormat="1" ht="27.75" customHeight="1">
      <c r="A2" s="91" t="s">
        <v>593</v>
      </c>
      <c r="B2" s="163"/>
      <c r="D2" s="164"/>
      <c r="E2" s="164"/>
    </row>
    <row r="3" spans="1:5" ht="39" customHeight="1">
      <c r="A3" s="35" t="s">
        <v>5</v>
      </c>
      <c r="B3" s="258"/>
      <c r="C3" s="6" t="s">
        <v>6</v>
      </c>
      <c r="D3" s="89" t="s">
        <v>7</v>
      </c>
      <c r="E3" s="116" t="s">
        <v>964</v>
      </c>
    </row>
    <row r="4" spans="1:5" ht="37.5" customHeight="1">
      <c r="A4" s="165"/>
      <c r="B4" s="92"/>
      <c r="C4" s="16" t="s">
        <v>1128</v>
      </c>
      <c r="D4" s="42" t="s">
        <v>1128</v>
      </c>
      <c r="E4" s="166" t="s">
        <v>1128</v>
      </c>
    </row>
    <row r="5" spans="1:5" ht="30" customHeight="1" thickBot="1">
      <c r="A5" s="64">
        <v>63</v>
      </c>
      <c r="B5" s="64" t="s">
        <v>8</v>
      </c>
      <c r="C5" s="20">
        <v>9542101.33</v>
      </c>
      <c r="D5" s="44">
        <v>93863.02</v>
      </c>
      <c r="E5" s="20">
        <v>9635964.35</v>
      </c>
    </row>
    <row r="6" spans="1:5" ht="19.5" customHeight="1" thickBot="1">
      <c r="A6" s="67">
        <v>64</v>
      </c>
      <c r="B6" s="67" t="s">
        <v>9</v>
      </c>
      <c r="C6" s="26">
        <v>-72734.68</v>
      </c>
      <c r="D6" s="47">
        <v>-188.21</v>
      </c>
      <c r="E6" s="26">
        <v>-72922.89</v>
      </c>
    </row>
    <row r="7" spans="1:5" ht="19.5" customHeight="1" thickBot="1">
      <c r="A7" s="67">
        <v>65</v>
      </c>
      <c r="B7" s="67" t="s">
        <v>10</v>
      </c>
      <c r="C7" s="26">
        <v>57.35</v>
      </c>
      <c r="D7" s="47">
        <v>5.35</v>
      </c>
      <c r="E7" s="26">
        <v>62.7</v>
      </c>
    </row>
    <row r="8" spans="1:5" ht="27" customHeight="1" thickBot="1">
      <c r="A8" s="70" t="s">
        <v>11</v>
      </c>
      <c r="B8" s="70" t="s">
        <v>12</v>
      </c>
      <c r="C8" s="145">
        <v>9469424</v>
      </c>
      <c r="D8" s="146">
        <v>93680.17</v>
      </c>
      <c r="E8" s="145">
        <v>9563104.17</v>
      </c>
    </row>
    <row r="9" spans="1:5" ht="19.5" customHeight="1" thickBot="1">
      <c r="A9" s="67">
        <v>66</v>
      </c>
      <c r="B9" s="67" t="s">
        <v>13</v>
      </c>
      <c r="C9" s="26">
        <v>-7347.35</v>
      </c>
      <c r="D9" s="47">
        <v>-456.6</v>
      </c>
      <c r="E9" s="26">
        <v>-7803.95</v>
      </c>
    </row>
    <row r="10" spans="1:5" ht="27" customHeight="1" thickBot="1">
      <c r="A10" s="70" t="s">
        <v>14</v>
      </c>
      <c r="B10" s="70" t="s">
        <v>15</v>
      </c>
      <c r="C10" s="145">
        <v>9462076.65</v>
      </c>
      <c r="D10" s="146">
        <v>93223.57</v>
      </c>
      <c r="E10" s="145">
        <v>9555300.22</v>
      </c>
    </row>
    <row r="11" spans="1:5" ht="21" customHeight="1" thickBot="1">
      <c r="A11" s="67">
        <v>67</v>
      </c>
      <c r="B11" s="67" t="s">
        <v>16</v>
      </c>
      <c r="C11" s="26">
        <v>0</v>
      </c>
      <c r="D11" s="47">
        <v>0</v>
      </c>
      <c r="E11" s="26">
        <v>0</v>
      </c>
    </row>
    <row r="12" spans="1:5" ht="21" customHeight="1" thickBot="1">
      <c r="A12" s="67">
        <v>68</v>
      </c>
      <c r="B12" s="67" t="s">
        <v>17</v>
      </c>
      <c r="C12" s="26">
        <v>0</v>
      </c>
      <c r="D12" s="47">
        <v>0</v>
      </c>
      <c r="E12" s="26">
        <v>0</v>
      </c>
    </row>
    <row r="13" spans="1:5" ht="21" customHeight="1" thickBot="1">
      <c r="A13" s="67">
        <v>69</v>
      </c>
      <c r="B13" s="67" t="s">
        <v>18</v>
      </c>
      <c r="C13" s="26">
        <v>7252.32</v>
      </c>
      <c r="D13" s="47">
        <v>363.01</v>
      </c>
      <c r="E13" s="26">
        <v>7615.33</v>
      </c>
    </row>
    <row r="14" spans="1:5" ht="27" customHeight="1" thickBot="1">
      <c r="A14" s="70">
        <v>6</v>
      </c>
      <c r="B14" s="70" t="s">
        <v>19</v>
      </c>
      <c r="C14" s="145">
        <v>9469328.97</v>
      </c>
      <c r="D14" s="146">
        <v>93586.58</v>
      </c>
      <c r="E14" s="145">
        <v>9562915.55</v>
      </c>
    </row>
    <row r="15" spans="1:5" ht="19.5" customHeight="1" thickBot="1">
      <c r="A15" s="67">
        <v>33</v>
      </c>
      <c r="B15" s="67" t="s">
        <v>1136</v>
      </c>
      <c r="C15" s="26">
        <v>8020554.77</v>
      </c>
      <c r="D15" s="47">
        <v>177479.16</v>
      </c>
      <c r="E15" s="26">
        <v>8198033.93</v>
      </c>
    </row>
    <row r="16" spans="1:5" ht="19.5" customHeight="1" thickBot="1">
      <c r="A16" s="67">
        <v>32</v>
      </c>
      <c r="B16" s="67" t="s">
        <v>20</v>
      </c>
      <c r="C16" s="26">
        <v>-310074.81</v>
      </c>
      <c r="D16" s="47">
        <v>-11919.41</v>
      </c>
      <c r="E16" s="26">
        <v>-321994.22</v>
      </c>
    </row>
    <row r="17" spans="1:5" ht="27" customHeight="1" thickBot="1">
      <c r="A17" s="70" t="s">
        <v>21</v>
      </c>
      <c r="B17" s="70" t="s">
        <v>22</v>
      </c>
      <c r="C17" s="145">
        <v>7710479.96</v>
      </c>
      <c r="D17" s="146">
        <v>165559.75</v>
      </c>
      <c r="E17" s="145">
        <v>7876039.71</v>
      </c>
    </row>
    <row r="18" spans="1:5" ht="19.5" customHeight="1" thickBot="1">
      <c r="A18" s="67">
        <v>34</v>
      </c>
      <c r="B18" s="67" t="s">
        <v>23</v>
      </c>
      <c r="C18" s="26">
        <v>3857.36</v>
      </c>
      <c r="D18" s="47">
        <v>83.94</v>
      </c>
      <c r="E18" s="26">
        <v>3941.3</v>
      </c>
    </row>
    <row r="19" spans="1:5" ht="19.5" customHeight="1" thickBot="1">
      <c r="A19" s="67">
        <v>35</v>
      </c>
      <c r="B19" s="67" t="s">
        <v>24</v>
      </c>
      <c r="C19" s="26">
        <v>216406.15</v>
      </c>
      <c r="D19" s="47">
        <v>3320.41</v>
      </c>
      <c r="E19" s="26">
        <v>219726.56</v>
      </c>
    </row>
    <row r="20" spans="1:5" ht="27" customHeight="1" thickBot="1">
      <c r="A20" s="70" t="s">
        <v>25</v>
      </c>
      <c r="B20" s="70" t="s">
        <v>26</v>
      </c>
      <c r="C20" s="145">
        <v>7930743.47</v>
      </c>
      <c r="D20" s="146">
        <v>168964.1</v>
      </c>
      <c r="E20" s="145">
        <v>8099707.57</v>
      </c>
    </row>
    <row r="21" spans="1:5" ht="19.5" customHeight="1" thickBot="1">
      <c r="A21" s="67">
        <v>36</v>
      </c>
      <c r="B21" s="67" t="s">
        <v>27</v>
      </c>
      <c r="C21" s="26">
        <v>-7304.8</v>
      </c>
      <c r="D21" s="47">
        <v>0</v>
      </c>
      <c r="E21" s="26">
        <v>-7304.8</v>
      </c>
    </row>
    <row r="22" spans="1:5" ht="19.5" customHeight="1" thickBot="1">
      <c r="A22" s="67">
        <v>37</v>
      </c>
      <c r="B22" s="67" t="s">
        <v>28</v>
      </c>
      <c r="C22" s="26">
        <v>0</v>
      </c>
      <c r="D22" s="47">
        <v>0</v>
      </c>
      <c r="E22" s="26">
        <v>0</v>
      </c>
    </row>
    <row r="23" spans="1:5" ht="27" customHeight="1" thickBot="1">
      <c r="A23" s="70">
        <v>3</v>
      </c>
      <c r="B23" s="70" t="s">
        <v>29</v>
      </c>
      <c r="C23" s="145">
        <v>7923438.67</v>
      </c>
      <c r="D23" s="146">
        <v>168964.1</v>
      </c>
      <c r="E23" s="145">
        <v>8092402.77</v>
      </c>
    </row>
    <row r="24" spans="1:5" ht="19.5" customHeight="1" thickBot="1">
      <c r="A24" s="67" t="s">
        <v>30</v>
      </c>
      <c r="B24" s="67" t="s">
        <v>31</v>
      </c>
      <c r="C24" s="26">
        <v>1053354.24</v>
      </c>
      <c r="D24" s="47">
        <v>29712.74</v>
      </c>
      <c r="E24" s="26">
        <v>1083066.98</v>
      </c>
    </row>
    <row r="25" spans="1:5" ht="19.5" customHeight="1" thickBot="1">
      <c r="A25" s="67">
        <v>49</v>
      </c>
      <c r="B25" s="67" t="s">
        <v>32</v>
      </c>
      <c r="C25" s="26">
        <v>6059.4</v>
      </c>
      <c r="D25" s="47">
        <v>138.9</v>
      </c>
      <c r="E25" s="26">
        <v>6198.3</v>
      </c>
    </row>
    <row r="26" spans="1:5" ht="27" customHeight="1" thickBot="1">
      <c r="A26" s="70">
        <v>4</v>
      </c>
      <c r="B26" s="70" t="s">
        <v>33</v>
      </c>
      <c r="C26" s="145">
        <v>1059413.64</v>
      </c>
      <c r="D26" s="146">
        <v>29851.64</v>
      </c>
      <c r="E26" s="145">
        <v>1089265.28</v>
      </c>
    </row>
    <row r="27" spans="1:5" ht="27" customHeight="1" thickBot="1">
      <c r="A27" s="70" t="s">
        <v>34</v>
      </c>
      <c r="B27" s="70" t="s">
        <v>35</v>
      </c>
      <c r="C27" s="145">
        <v>8982852.31</v>
      </c>
      <c r="D27" s="146">
        <v>198815.73</v>
      </c>
      <c r="E27" s="145">
        <v>9181668.04</v>
      </c>
    </row>
    <row r="28" spans="1:5" ht="27" customHeight="1" thickBot="1">
      <c r="A28" s="70"/>
      <c r="B28" s="70" t="s">
        <v>36</v>
      </c>
      <c r="C28" s="145">
        <v>486476.66</v>
      </c>
      <c r="D28" s="146">
        <v>-105229.15</v>
      </c>
      <c r="E28" s="145">
        <v>381247.51</v>
      </c>
    </row>
    <row r="29" spans="1:5" ht="27" customHeight="1" thickBot="1">
      <c r="A29" s="70">
        <v>7</v>
      </c>
      <c r="B29" s="70" t="s">
        <v>37</v>
      </c>
      <c r="C29" s="145">
        <v>191529.74</v>
      </c>
      <c r="D29" s="146">
        <v>2412.91</v>
      </c>
      <c r="E29" s="145">
        <v>193942.65</v>
      </c>
    </row>
    <row r="30" spans="1:5" ht="34.5" customHeight="1" thickBot="1">
      <c r="A30" s="75"/>
      <c r="B30" s="75" t="s">
        <v>38</v>
      </c>
      <c r="C30" s="51">
        <v>678006.4</v>
      </c>
      <c r="D30" s="52">
        <v>-102816.25</v>
      </c>
      <c r="E30" s="51">
        <v>575190.15</v>
      </c>
    </row>
    <row r="31" spans="1:5" ht="19.5" customHeight="1">
      <c r="A31" s="28" t="s">
        <v>987</v>
      </c>
      <c r="B31" s="259"/>
      <c r="C31" s="28"/>
      <c r="D31" s="126"/>
      <c r="E31" s="126"/>
    </row>
  </sheetData>
  <printOptions/>
  <pageMargins left="0.7874015748031497" right="0.7874015748031497" top="1.47" bottom="0.49" header="0.93" footer="0.4921259845"/>
  <pageSetup orientation="portrait" paperSize="9" scale="80" r:id="rId1"/>
  <headerFooter alignWithMargins="0">
    <oddHeader>&amp;L&amp;"Arial,Bold"&amp;14Zusatzversicherungen VVG der vom BSV anerkannten Krankenversicherer</oddHeader>
    <oddFooter>&amp;L&amp;"Arial,Regular"Statistik über die Krankenversicherung 2000, Bundesamt für Sozialversicherung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2.875" style="7" customWidth="1"/>
    <col min="2" max="3" width="13.25390625" style="7" customWidth="1"/>
    <col min="4" max="6" width="13.25390625" style="117" customWidth="1"/>
    <col min="7" max="8" width="13.25390625" style="22" customWidth="1"/>
    <col min="9" max="16384" width="11.375" style="7" customWidth="1"/>
  </cols>
  <sheetData>
    <row r="1" spans="1:8" s="1" customFormat="1" ht="13.5" customHeight="1">
      <c r="A1" s="1" t="s">
        <v>594</v>
      </c>
      <c r="D1" s="163"/>
      <c r="E1" s="163"/>
      <c r="F1" s="163"/>
      <c r="G1" s="164"/>
      <c r="H1" s="164"/>
    </row>
    <row r="2" spans="1:8" s="1" customFormat="1" ht="27.75" customHeight="1">
      <c r="A2" s="91" t="s">
        <v>595</v>
      </c>
      <c r="B2" s="91"/>
      <c r="C2" s="91"/>
      <c r="D2" s="163"/>
      <c r="E2" s="163"/>
      <c r="F2" s="163"/>
      <c r="G2" s="164"/>
      <c r="H2" s="164"/>
    </row>
    <row r="3" spans="1:8" ht="24" customHeight="1">
      <c r="A3" s="35" t="s">
        <v>1089</v>
      </c>
      <c r="B3" s="169" t="s">
        <v>538</v>
      </c>
      <c r="C3" s="35"/>
      <c r="D3" s="266"/>
      <c r="E3" s="35" t="s">
        <v>539</v>
      </c>
      <c r="F3" s="266"/>
      <c r="G3" s="89"/>
      <c r="H3" s="116" t="s">
        <v>994</v>
      </c>
    </row>
    <row r="4" spans="1:8" ht="15" customHeight="1">
      <c r="A4" s="37"/>
      <c r="B4" s="12" t="s">
        <v>596</v>
      </c>
      <c r="C4" s="38" t="s">
        <v>597</v>
      </c>
      <c r="D4" s="12" t="s">
        <v>598</v>
      </c>
      <c r="E4" s="38" t="s">
        <v>566</v>
      </c>
      <c r="F4" s="12" t="s">
        <v>566</v>
      </c>
      <c r="G4" s="39" t="s">
        <v>599</v>
      </c>
      <c r="H4" s="11" t="s">
        <v>995</v>
      </c>
    </row>
    <row r="5" spans="1:8" ht="15" customHeight="1">
      <c r="A5" s="37"/>
      <c r="B5" s="12"/>
      <c r="C5" s="38"/>
      <c r="D5" s="12"/>
      <c r="E5" s="38" t="s">
        <v>568</v>
      </c>
      <c r="F5" s="12" t="s">
        <v>600</v>
      </c>
      <c r="G5" s="39"/>
      <c r="H5" s="11" t="s">
        <v>601</v>
      </c>
    </row>
    <row r="6" spans="1:8" ht="24" customHeight="1">
      <c r="A6" s="40"/>
      <c r="B6" s="16"/>
      <c r="C6" s="41"/>
      <c r="D6" s="16"/>
      <c r="E6" s="41" t="s">
        <v>602</v>
      </c>
      <c r="F6" s="16" t="s">
        <v>602</v>
      </c>
      <c r="G6" s="42"/>
      <c r="H6" s="166"/>
    </row>
    <row r="7" spans="1:8" ht="24" customHeight="1" thickBot="1">
      <c r="A7" s="64">
        <v>1945</v>
      </c>
      <c r="B7" s="20" t="s">
        <v>603</v>
      </c>
      <c r="C7" s="44" t="s">
        <v>603</v>
      </c>
      <c r="D7" s="20">
        <v>1151</v>
      </c>
      <c r="E7" s="44">
        <v>2122028</v>
      </c>
      <c r="F7" s="20">
        <v>1318379</v>
      </c>
      <c r="G7" s="44">
        <v>2487726</v>
      </c>
      <c r="H7" s="143">
        <v>48.1</v>
      </c>
    </row>
    <row r="8" spans="1:8" ht="15" customHeight="1" thickBot="1">
      <c r="A8" s="67">
        <v>1950</v>
      </c>
      <c r="B8" s="26" t="s">
        <v>603</v>
      </c>
      <c r="C8" s="47" t="s">
        <v>603</v>
      </c>
      <c r="D8" s="26">
        <v>1154</v>
      </c>
      <c r="E8" s="47">
        <v>2574399</v>
      </c>
      <c r="F8" s="26">
        <v>1698199</v>
      </c>
      <c r="G8" s="47">
        <v>3038420</v>
      </c>
      <c r="H8" s="123">
        <v>54.8</v>
      </c>
    </row>
    <row r="9" spans="1:8" ht="15" customHeight="1" thickBot="1">
      <c r="A9" s="67">
        <v>1955</v>
      </c>
      <c r="B9" s="26" t="s">
        <v>603</v>
      </c>
      <c r="C9" s="47" t="s">
        <v>603</v>
      </c>
      <c r="D9" s="26">
        <v>1135</v>
      </c>
      <c r="E9" s="47">
        <v>3158227</v>
      </c>
      <c r="F9" s="26">
        <v>2079143</v>
      </c>
      <c r="G9" s="47">
        <v>3658234</v>
      </c>
      <c r="H9" s="123">
        <v>63.4</v>
      </c>
    </row>
    <row r="10" spans="1:8" ht="15" customHeight="1" thickBot="1">
      <c r="A10" s="67">
        <v>1960</v>
      </c>
      <c r="B10" s="26" t="s">
        <v>603</v>
      </c>
      <c r="C10" s="47" t="s">
        <v>603</v>
      </c>
      <c r="D10" s="26">
        <v>1088</v>
      </c>
      <c r="E10" s="47">
        <v>3888386</v>
      </c>
      <c r="F10" s="26">
        <v>2517206</v>
      </c>
      <c r="G10" s="47">
        <v>4413220</v>
      </c>
      <c r="H10" s="123">
        <v>72.51745617306975</v>
      </c>
    </row>
    <row r="11" spans="1:8" ht="15" customHeight="1" thickBot="1">
      <c r="A11" s="67">
        <v>1965</v>
      </c>
      <c r="B11" s="26" t="s">
        <v>603</v>
      </c>
      <c r="C11" s="47" t="s">
        <v>603</v>
      </c>
      <c r="D11" s="26">
        <v>984</v>
      </c>
      <c r="E11" s="47">
        <v>4893312</v>
      </c>
      <c r="F11" s="26">
        <v>3097656</v>
      </c>
      <c r="G11" s="47">
        <v>5384623</v>
      </c>
      <c r="H11" s="123">
        <v>82.05971731448763</v>
      </c>
    </row>
    <row r="12" spans="1:8" ht="19.5" customHeight="1" thickBot="1">
      <c r="A12" s="267">
        <v>1970</v>
      </c>
      <c r="B12" s="268">
        <v>1</v>
      </c>
      <c r="C12" s="265">
        <v>26</v>
      </c>
      <c r="D12" s="268">
        <v>815</v>
      </c>
      <c r="E12" s="265">
        <v>5603263</v>
      </c>
      <c r="F12" s="268">
        <v>3425013</v>
      </c>
      <c r="G12" s="265">
        <v>6081402</v>
      </c>
      <c r="H12" s="269">
        <v>88.86867719802139</v>
      </c>
    </row>
    <row r="13" spans="1:8" ht="15" customHeight="1" thickBot="1">
      <c r="A13" s="67">
        <v>1971</v>
      </c>
      <c r="B13" s="26" t="s">
        <v>1025</v>
      </c>
      <c r="C13" s="47">
        <v>22</v>
      </c>
      <c r="D13" s="26">
        <v>793</v>
      </c>
      <c r="E13" s="47">
        <v>5732252</v>
      </c>
      <c r="F13" s="26">
        <v>3520597</v>
      </c>
      <c r="G13" s="47">
        <v>6229413</v>
      </c>
      <c r="H13" s="123">
        <v>89.82261598852332</v>
      </c>
    </row>
    <row r="14" spans="1:8" ht="15" customHeight="1" thickBot="1">
      <c r="A14" s="67">
        <v>1972</v>
      </c>
      <c r="B14" s="26">
        <v>1</v>
      </c>
      <c r="C14" s="47">
        <v>31</v>
      </c>
      <c r="D14" s="26">
        <v>763</v>
      </c>
      <c r="E14" s="47">
        <v>5868657</v>
      </c>
      <c r="F14" s="26">
        <v>3603527</v>
      </c>
      <c r="G14" s="47">
        <v>6395624</v>
      </c>
      <c r="H14" s="123">
        <v>91.08196644484019</v>
      </c>
    </row>
    <row r="15" spans="1:8" ht="15" customHeight="1" thickBot="1">
      <c r="A15" s="67">
        <v>1973</v>
      </c>
      <c r="B15" s="26" t="s">
        <v>1025</v>
      </c>
      <c r="C15" s="47">
        <v>28</v>
      </c>
      <c r="D15" s="26">
        <v>735</v>
      </c>
      <c r="E15" s="47">
        <v>5987857</v>
      </c>
      <c r="F15" s="26">
        <v>3686319</v>
      </c>
      <c r="G15" s="47">
        <v>6535407</v>
      </c>
      <c r="H15" s="123">
        <v>92.35768735153933</v>
      </c>
    </row>
    <row r="16" spans="1:8" ht="15" customHeight="1" thickBot="1">
      <c r="A16" s="67">
        <v>1974</v>
      </c>
      <c r="B16" s="26">
        <v>3</v>
      </c>
      <c r="C16" s="47">
        <v>31</v>
      </c>
      <c r="D16" s="26">
        <v>707</v>
      </c>
      <c r="E16" s="47">
        <v>6066165</v>
      </c>
      <c r="F16" s="26">
        <v>3717245</v>
      </c>
      <c r="G16" s="47">
        <v>6629638</v>
      </c>
      <c r="H16" s="123">
        <v>93.34153250773993</v>
      </c>
    </row>
    <row r="17" spans="1:8" ht="19.5" customHeight="1" thickBot="1">
      <c r="A17" s="267">
        <v>1975</v>
      </c>
      <c r="B17" s="268">
        <v>1</v>
      </c>
      <c r="C17" s="265">
        <v>46</v>
      </c>
      <c r="D17" s="268">
        <v>662</v>
      </c>
      <c r="E17" s="265">
        <v>6057210</v>
      </c>
      <c r="F17" s="268">
        <v>3695253</v>
      </c>
      <c r="G17" s="265">
        <v>6622191</v>
      </c>
      <c r="H17" s="269">
        <v>93.98349340204575</v>
      </c>
    </row>
    <row r="18" spans="1:8" ht="15" customHeight="1" thickBot="1">
      <c r="A18" s="67">
        <v>1976</v>
      </c>
      <c r="B18" s="26" t="s">
        <v>1025</v>
      </c>
      <c r="C18" s="47">
        <v>28</v>
      </c>
      <c r="D18" s="26">
        <v>634</v>
      </c>
      <c r="E18" s="47">
        <v>6027653</v>
      </c>
      <c r="F18" s="26">
        <v>3659141</v>
      </c>
      <c r="G18" s="47">
        <v>6585088</v>
      </c>
      <c r="H18" s="123">
        <v>94.58064516129032</v>
      </c>
    </row>
    <row r="19" spans="1:8" ht="15" customHeight="1" thickBot="1">
      <c r="A19" s="67">
        <v>1977</v>
      </c>
      <c r="B19" s="26" t="s">
        <v>1025</v>
      </c>
      <c r="C19" s="47">
        <v>19</v>
      </c>
      <c r="D19" s="26">
        <v>615</v>
      </c>
      <c r="E19" s="47">
        <v>6041206</v>
      </c>
      <c r="F19" s="26">
        <v>3656189</v>
      </c>
      <c r="G19" s="47">
        <v>6594968</v>
      </c>
      <c r="H19" s="123">
        <v>94.99851181052497</v>
      </c>
    </row>
    <row r="20" spans="1:8" ht="15" customHeight="1" thickBot="1">
      <c r="A20" s="67">
        <v>1978</v>
      </c>
      <c r="B20" s="26">
        <v>1</v>
      </c>
      <c r="C20" s="47">
        <v>18</v>
      </c>
      <c r="D20" s="26">
        <v>598</v>
      </c>
      <c r="E20" s="47">
        <v>6088290</v>
      </c>
      <c r="F20" s="26">
        <v>3695499</v>
      </c>
      <c r="G20" s="47">
        <v>6659723</v>
      </c>
      <c r="H20" s="123">
        <v>95.4176483592837</v>
      </c>
    </row>
    <row r="21" spans="1:8" ht="15" customHeight="1" thickBot="1">
      <c r="A21" s="67">
        <v>1979</v>
      </c>
      <c r="B21" s="26">
        <v>2</v>
      </c>
      <c r="C21" s="47">
        <v>23</v>
      </c>
      <c r="D21" s="26">
        <v>577</v>
      </c>
      <c r="E21" s="47">
        <v>6144808</v>
      </c>
      <c r="F21" s="26">
        <v>3748233</v>
      </c>
      <c r="G21" s="47">
        <v>6735370</v>
      </c>
      <c r="H21" s="123">
        <v>95.99592177363482</v>
      </c>
    </row>
    <row r="22" spans="1:8" ht="19.5" customHeight="1" thickBot="1">
      <c r="A22" s="267">
        <v>1980</v>
      </c>
      <c r="B22" s="268">
        <v>2</v>
      </c>
      <c r="C22" s="265">
        <v>24</v>
      </c>
      <c r="D22" s="268">
        <v>555</v>
      </c>
      <c r="E22" s="265">
        <v>6206832</v>
      </c>
      <c r="F22" s="268">
        <v>3774704</v>
      </c>
      <c r="G22" s="265">
        <v>6811581</v>
      </c>
      <c r="H22" s="269">
        <v>96.53636534485999</v>
      </c>
    </row>
    <row r="23" spans="1:8" ht="13.5" customHeight="1" thickBot="1">
      <c r="A23" s="67">
        <v>1981</v>
      </c>
      <c r="B23" s="26" t="s">
        <v>1025</v>
      </c>
      <c r="C23" s="47">
        <v>18</v>
      </c>
      <c r="D23" s="26">
        <v>537</v>
      </c>
      <c r="E23" s="47">
        <v>6283653</v>
      </c>
      <c r="F23" s="26">
        <v>3802759</v>
      </c>
      <c r="G23" s="47">
        <v>6909402</v>
      </c>
      <c r="H23" s="123">
        <v>97.0388695327568</v>
      </c>
    </row>
    <row r="24" spans="1:8" ht="13.5" customHeight="1" thickBot="1">
      <c r="A24" s="67">
        <v>1982</v>
      </c>
      <c r="B24" s="26">
        <v>1</v>
      </c>
      <c r="C24" s="47">
        <v>24</v>
      </c>
      <c r="D24" s="26">
        <v>514</v>
      </c>
      <c r="E24" s="47">
        <v>6344114</v>
      </c>
      <c r="F24" s="26">
        <v>3828481</v>
      </c>
      <c r="G24" s="47">
        <v>6982708</v>
      </c>
      <c r="H24" s="123">
        <v>97.37572674418604</v>
      </c>
    </row>
    <row r="25" spans="1:8" ht="13.5" customHeight="1" thickBot="1">
      <c r="A25" s="67">
        <v>1983</v>
      </c>
      <c r="B25" s="26">
        <v>2</v>
      </c>
      <c r="C25" s="47">
        <v>24</v>
      </c>
      <c r="D25" s="26">
        <v>492</v>
      </c>
      <c r="E25" s="47">
        <v>6380457</v>
      </c>
      <c r="F25" s="26">
        <v>3828883</v>
      </c>
      <c r="G25" s="47">
        <v>7022123</v>
      </c>
      <c r="H25" s="123">
        <v>97.70996605985806</v>
      </c>
    </row>
    <row r="26" spans="1:8" ht="13.5" customHeight="1" thickBot="1">
      <c r="A26" s="67">
        <v>1984</v>
      </c>
      <c r="B26" s="26">
        <v>1</v>
      </c>
      <c r="C26" s="47">
        <v>32</v>
      </c>
      <c r="D26" s="26">
        <v>461</v>
      </c>
      <c r="E26" s="47">
        <v>6408942</v>
      </c>
      <c r="F26" s="26">
        <v>3811388</v>
      </c>
      <c r="G26" s="47">
        <v>7052780</v>
      </c>
      <c r="H26" s="123">
        <v>97.80163256521806</v>
      </c>
    </row>
    <row r="27" spans="1:8" ht="19.5" customHeight="1" thickBot="1">
      <c r="A27" s="267">
        <v>1985</v>
      </c>
      <c r="B27" s="268" t="s">
        <v>1025</v>
      </c>
      <c r="C27" s="265">
        <v>12</v>
      </c>
      <c r="D27" s="268">
        <v>449</v>
      </c>
      <c r="E27" s="265">
        <v>6453517</v>
      </c>
      <c r="F27" s="268">
        <v>3790416</v>
      </c>
      <c r="G27" s="265">
        <v>7103460</v>
      </c>
      <c r="H27" s="269">
        <v>98.02148990556074</v>
      </c>
    </row>
    <row r="28" spans="1:8" ht="15" customHeight="1" thickBot="1">
      <c r="A28" s="67">
        <v>1986</v>
      </c>
      <c r="B28" s="26">
        <v>1</v>
      </c>
      <c r="C28" s="47">
        <v>18</v>
      </c>
      <c r="D28" s="26">
        <v>432</v>
      </c>
      <c r="E28" s="47">
        <v>6514603</v>
      </c>
      <c r="F28" s="26">
        <v>3775843</v>
      </c>
      <c r="G28" s="47">
        <v>7177728</v>
      </c>
      <c r="H28" s="123">
        <v>98.30211930806799</v>
      </c>
    </row>
    <row r="29" spans="1:8" ht="15" customHeight="1" thickBot="1">
      <c r="A29" s="67">
        <v>1987</v>
      </c>
      <c r="B29" s="26">
        <v>2</v>
      </c>
      <c r="C29" s="47">
        <v>49</v>
      </c>
      <c r="D29" s="26">
        <v>385</v>
      </c>
      <c r="E29" s="47">
        <v>6590780</v>
      </c>
      <c r="F29" s="26">
        <v>3728037</v>
      </c>
      <c r="G29" s="47">
        <v>7262310</v>
      </c>
      <c r="H29" s="123">
        <v>98.74363196857531</v>
      </c>
    </row>
    <row r="30" spans="1:8" ht="15" customHeight="1" thickBot="1">
      <c r="A30" s="67">
        <v>1988</v>
      </c>
      <c r="B30" s="26">
        <v>1</v>
      </c>
      <c r="C30" s="47">
        <v>16</v>
      </c>
      <c r="D30" s="26">
        <v>370</v>
      </c>
      <c r="E30" s="47">
        <v>6674553</v>
      </c>
      <c r="F30" s="26">
        <v>3702895</v>
      </c>
      <c r="G30" s="47">
        <v>7391482</v>
      </c>
      <c r="H30" s="123">
        <v>99.26235479277524</v>
      </c>
    </row>
    <row r="31" spans="1:8" ht="15" customHeight="1" thickBot="1">
      <c r="A31" s="67">
        <v>1989</v>
      </c>
      <c r="B31" s="26">
        <v>4</v>
      </c>
      <c r="C31" s="47">
        <v>105</v>
      </c>
      <c r="D31" s="26">
        <v>269</v>
      </c>
      <c r="E31" s="47">
        <v>6772464</v>
      </c>
      <c r="F31" s="26">
        <v>3662088</v>
      </c>
      <c r="G31" s="47">
        <v>7485566</v>
      </c>
      <c r="H31" s="123">
        <v>99.80709504685409</v>
      </c>
    </row>
    <row r="32" spans="1:8" ht="19.5" customHeight="1" thickBot="1">
      <c r="A32" s="267">
        <v>1990</v>
      </c>
      <c r="B32" s="268">
        <v>1</v>
      </c>
      <c r="C32" s="265">
        <v>24</v>
      </c>
      <c r="D32" s="268">
        <v>246</v>
      </c>
      <c r="E32" s="265">
        <v>6874241</v>
      </c>
      <c r="F32" s="268">
        <v>3596686</v>
      </c>
      <c r="G32" s="265">
        <v>7611689</v>
      </c>
      <c r="H32" s="269">
        <v>100.26901402233568</v>
      </c>
    </row>
    <row r="33" spans="1:8" ht="15" customHeight="1" thickBot="1">
      <c r="A33" s="67">
        <v>1991</v>
      </c>
      <c r="B33" s="26" t="s">
        <v>1025</v>
      </c>
      <c r="C33" s="47">
        <v>18</v>
      </c>
      <c r="D33" s="26">
        <v>228</v>
      </c>
      <c r="E33" s="47">
        <v>6966976</v>
      </c>
      <c r="F33" s="26">
        <v>3509250</v>
      </c>
      <c r="G33" s="47">
        <v>7734862</v>
      </c>
      <c r="H33" s="123">
        <v>100.42370023691515</v>
      </c>
    </row>
    <row r="34" spans="1:8" ht="15" customHeight="1" thickBot="1">
      <c r="A34" s="67">
        <v>1992</v>
      </c>
      <c r="B34" s="26">
        <v>2</v>
      </c>
      <c r="C34" s="47">
        <v>17</v>
      </c>
      <c r="D34" s="26">
        <v>213</v>
      </c>
      <c r="E34" s="47">
        <v>7016711</v>
      </c>
      <c r="F34" s="26">
        <v>3366134</v>
      </c>
      <c r="G34" s="47">
        <v>7804689</v>
      </c>
      <c r="H34" s="123">
        <v>100.15536287825324</v>
      </c>
    </row>
    <row r="35" spans="1:8" ht="15" customHeight="1" thickBot="1">
      <c r="A35" s="67">
        <v>1993</v>
      </c>
      <c r="B35" s="26" t="s">
        <v>1025</v>
      </c>
      <c r="C35" s="47">
        <v>6</v>
      </c>
      <c r="D35" s="26">
        <v>207</v>
      </c>
      <c r="E35" s="47">
        <v>7056750</v>
      </c>
      <c r="F35" s="26">
        <v>3111676</v>
      </c>
      <c r="G35" s="47">
        <v>7856168</v>
      </c>
      <c r="H35" s="123">
        <v>99.93090472034226</v>
      </c>
    </row>
    <row r="36" spans="1:8" ht="15" customHeight="1" thickBot="1">
      <c r="A36" s="67">
        <v>1994</v>
      </c>
      <c r="B36" s="26" t="s">
        <v>1025</v>
      </c>
      <c r="C36" s="47">
        <v>9</v>
      </c>
      <c r="D36" s="26">
        <v>198</v>
      </c>
      <c r="E36" s="47">
        <v>7131653</v>
      </c>
      <c r="F36" s="26">
        <v>3324915</v>
      </c>
      <c r="G36" s="47">
        <v>7855674</v>
      </c>
      <c r="H36" s="123">
        <v>100.58592961739157</v>
      </c>
    </row>
    <row r="37" spans="1:8" ht="19.5" customHeight="1" thickBot="1">
      <c r="A37" s="267">
        <v>1995</v>
      </c>
      <c r="B37" s="268" t="s">
        <v>1025</v>
      </c>
      <c r="C37" s="265">
        <v>14</v>
      </c>
      <c r="D37" s="268">
        <v>184</v>
      </c>
      <c r="E37" s="265">
        <v>7163339</v>
      </c>
      <c r="F37" s="268">
        <v>3272015</v>
      </c>
      <c r="G37" s="265">
        <v>8001048</v>
      </c>
      <c r="H37" s="269">
        <v>100.41696394324602</v>
      </c>
    </row>
    <row r="38" spans="1:8" ht="15" customHeight="1" thickBot="1">
      <c r="A38" s="67">
        <v>1996</v>
      </c>
      <c r="B38" s="26" t="s">
        <v>1025</v>
      </c>
      <c r="C38" s="47">
        <v>25</v>
      </c>
      <c r="D38" s="26">
        <v>159</v>
      </c>
      <c r="E38" s="47">
        <v>7194754</v>
      </c>
      <c r="F38" s="26">
        <v>2217116</v>
      </c>
      <c r="G38" s="47">
        <v>8089441</v>
      </c>
      <c r="H38" s="123">
        <v>100.70044864178828</v>
      </c>
    </row>
    <row r="39" spans="1:8" ht="15" customHeight="1" thickBot="1">
      <c r="A39" s="67">
        <v>1997</v>
      </c>
      <c r="B39" s="26">
        <v>1</v>
      </c>
      <c r="C39" s="47">
        <v>18</v>
      </c>
      <c r="D39" s="26">
        <v>142</v>
      </c>
      <c r="E39" s="47">
        <v>7214805</v>
      </c>
      <c r="F39" s="26">
        <v>1427603</v>
      </c>
      <c r="G39" s="47">
        <v>7815926</v>
      </c>
      <c r="H39" s="123">
        <v>101.1</v>
      </c>
    </row>
    <row r="40" spans="1:8" ht="15" customHeight="1" thickBot="1">
      <c r="A40" s="67">
        <v>1998</v>
      </c>
      <c r="B40" s="26" t="s">
        <v>1025</v>
      </c>
      <c r="C40" s="47">
        <v>15</v>
      </c>
      <c r="D40" s="26">
        <v>127</v>
      </c>
      <c r="E40" s="47">
        <v>7248603</v>
      </c>
      <c r="F40" s="26">
        <v>1198191</v>
      </c>
      <c r="G40" s="47">
        <v>7746605</v>
      </c>
      <c r="H40" s="123">
        <v>101.4</v>
      </c>
    </row>
    <row r="41" spans="1:8" ht="15" customHeight="1" thickBot="1">
      <c r="A41" s="67">
        <v>1999</v>
      </c>
      <c r="B41" s="26">
        <v>2</v>
      </c>
      <c r="C41" s="47">
        <v>10</v>
      </c>
      <c r="D41" s="26">
        <v>119</v>
      </c>
      <c r="E41" s="47">
        <v>7266534</v>
      </c>
      <c r="F41" s="26">
        <v>1067344</v>
      </c>
      <c r="G41" s="47">
        <v>7768935</v>
      </c>
      <c r="H41" s="123">
        <v>101.2</v>
      </c>
    </row>
    <row r="42" spans="1:8" ht="30" customHeight="1" thickBot="1">
      <c r="A42" s="75">
        <v>2000</v>
      </c>
      <c r="B42" s="51" t="s">
        <v>1025</v>
      </c>
      <c r="C42" s="52">
        <v>9</v>
      </c>
      <c r="D42" s="51">
        <v>110</v>
      </c>
      <c r="E42" s="52">
        <v>7268111</v>
      </c>
      <c r="F42" s="51">
        <v>951742</v>
      </c>
      <c r="G42" s="52">
        <v>7636563</v>
      </c>
      <c r="H42" s="125">
        <v>100.6</v>
      </c>
    </row>
    <row r="43" spans="1:8" ht="19.5" customHeight="1">
      <c r="A43" s="28" t="s">
        <v>987</v>
      </c>
      <c r="B43" s="28"/>
      <c r="C43" s="28"/>
      <c r="D43" s="259"/>
      <c r="E43" s="259"/>
      <c r="F43" s="259"/>
      <c r="G43" s="126"/>
      <c r="H43" s="126"/>
    </row>
    <row r="44" ht="12" customHeight="1">
      <c r="A44" s="31" t="s">
        <v>604</v>
      </c>
    </row>
    <row r="45" ht="12" customHeight="1">
      <c r="A45" s="7" t="s">
        <v>605</v>
      </c>
    </row>
    <row r="46" ht="12" customHeight="1">
      <c r="A46" s="7" t="s">
        <v>606</v>
      </c>
    </row>
    <row r="47" ht="12" customHeight="1">
      <c r="A47" s="7" t="s">
        <v>607</v>
      </c>
    </row>
    <row r="48" ht="12.75">
      <c r="A48" s="7" t="s">
        <v>608</v>
      </c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1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7.75390625" style="7" customWidth="1"/>
    <col min="2" max="7" width="13.125" style="7" customWidth="1"/>
    <col min="8" max="8" width="11.375" style="7" customWidth="1"/>
    <col min="9" max="9" width="13.125" style="7" hidden="1" customWidth="1"/>
    <col min="10" max="16384" width="11.375" style="7" customWidth="1"/>
  </cols>
  <sheetData>
    <row r="1" spans="1:9" ht="13.5" customHeight="1">
      <c r="A1" s="90" t="s">
        <v>609</v>
      </c>
      <c r="B1" s="31"/>
      <c r="C1" s="31"/>
      <c r="D1" s="31"/>
      <c r="E1" s="31"/>
      <c r="F1" s="31"/>
      <c r="G1" s="31"/>
      <c r="I1" s="31"/>
    </row>
    <row r="2" spans="1:9" ht="27.75" customHeight="1">
      <c r="A2" s="91" t="s">
        <v>616</v>
      </c>
      <c r="B2" s="31"/>
      <c r="C2" s="31"/>
      <c r="D2" s="31"/>
      <c r="E2" s="31"/>
      <c r="F2" s="31"/>
      <c r="G2" s="31"/>
      <c r="I2" s="31"/>
    </row>
    <row r="3" spans="1:9" ht="24" customHeight="1">
      <c r="A3" s="35" t="s">
        <v>610</v>
      </c>
      <c r="B3" s="6" t="s">
        <v>977</v>
      </c>
      <c r="C3" s="36" t="s">
        <v>978</v>
      </c>
      <c r="D3" s="6" t="s">
        <v>979</v>
      </c>
      <c r="E3" s="36" t="s">
        <v>993</v>
      </c>
      <c r="F3" s="6" t="s">
        <v>964</v>
      </c>
      <c r="G3" s="36" t="s">
        <v>972</v>
      </c>
      <c r="I3" s="6" t="s">
        <v>964</v>
      </c>
    </row>
    <row r="4" spans="1:9" ht="15" customHeight="1">
      <c r="A4" s="37"/>
      <c r="B4" s="12"/>
      <c r="C4" s="38"/>
      <c r="D4" s="12"/>
      <c r="E4" s="39"/>
      <c r="F4" s="12"/>
      <c r="G4" s="38" t="s">
        <v>973</v>
      </c>
      <c r="I4" s="12">
        <v>1999</v>
      </c>
    </row>
    <row r="5" spans="1:9" ht="15" customHeight="1">
      <c r="A5" s="60"/>
      <c r="B5" s="12"/>
      <c r="C5" s="38"/>
      <c r="D5" s="12"/>
      <c r="E5" s="38"/>
      <c r="F5" s="12"/>
      <c r="G5" s="38" t="s">
        <v>974</v>
      </c>
      <c r="I5" s="12"/>
    </row>
    <row r="6" spans="1:9" ht="24" customHeight="1">
      <c r="A6" s="92"/>
      <c r="B6" s="119"/>
      <c r="C6" s="120"/>
      <c r="D6" s="119"/>
      <c r="E6" s="120"/>
      <c r="F6" s="119"/>
      <c r="G6" s="41" t="s">
        <v>986</v>
      </c>
      <c r="I6" s="119"/>
    </row>
    <row r="7" spans="1:9" ht="19.5" customHeight="1">
      <c r="A7" s="95" t="s">
        <v>611</v>
      </c>
      <c r="B7" s="96">
        <v>2758998</v>
      </c>
      <c r="C7" s="97">
        <v>2947662</v>
      </c>
      <c r="D7" s="96">
        <f>B7+C7</f>
        <v>5706660</v>
      </c>
      <c r="E7" s="97">
        <v>1558453</v>
      </c>
      <c r="F7" s="96">
        <v>7265113</v>
      </c>
      <c r="G7" s="99">
        <f>(F7-I7)/I7*100</f>
        <v>-0.07442379668920698</v>
      </c>
      <c r="I7" s="96">
        <v>7270524</v>
      </c>
    </row>
    <row r="8" spans="1:9" ht="19.5" customHeight="1" thickBot="1">
      <c r="A8" s="105" t="s">
        <v>612</v>
      </c>
      <c r="B8" s="270"/>
      <c r="C8" s="271"/>
      <c r="D8" s="270"/>
      <c r="E8" s="271"/>
      <c r="F8" s="270"/>
      <c r="G8" s="272"/>
      <c r="I8" s="270"/>
    </row>
    <row r="9" spans="1:9" ht="19.5" customHeight="1">
      <c r="A9" s="273" t="s">
        <v>617</v>
      </c>
      <c r="B9" s="96">
        <v>237103</v>
      </c>
      <c r="C9" s="97">
        <v>133821</v>
      </c>
      <c r="D9" s="96">
        <f>B9+C9</f>
        <v>370924</v>
      </c>
      <c r="E9" s="97">
        <v>526</v>
      </c>
      <c r="F9" s="96">
        <v>371449</v>
      </c>
      <c r="G9" s="99">
        <f>(F9-I9)/I9*100</f>
        <v>-25.47380290280771</v>
      </c>
      <c r="I9" s="96">
        <v>498414</v>
      </c>
    </row>
    <row r="10" spans="1:9" ht="19.5" customHeight="1" thickBot="1">
      <c r="A10" s="105" t="s">
        <v>618</v>
      </c>
      <c r="B10" s="270"/>
      <c r="C10" s="271"/>
      <c r="D10" s="270"/>
      <c r="E10" s="271"/>
      <c r="F10" s="270"/>
      <c r="G10" s="272"/>
      <c r="I10" s="270"/>
    </row>
    <row r="11" spans="1:9" ht="39.75" customHeight="1" thickBot="1">
      <c r="A11" s="109" t="s">
        <v>599</v>
      </c>
      <c r="B11" s="110">
        <v>2996101</v>
      </c>
      <c r="C11" s="76">
        <v>3081483</v>
      </c>
      <c r="D11" s="110">
        <f>B11+C11</f>
        <v>6077584</v>
      </c>
      <c r="E11" s="76">
        <v>1558979</v>
      </c>
      <c r="F11" s="110">
        <v>7636563</v>
      </c>
      <c r="G11" s="112">
        <f>(F11-I11)/I11*100</f>
        <v>-1.7038628846811048</v>
      </c>
      <c r="I11" s="110">
        <v>7768935</v>
      </c>
    </row>
    <row r="12" spans="1:9" ht="19.5" customHeight="1">
      <c r="A12" s="28" t="s">
        <v>987</v>
      </c>
      <c r="B12" s="28"/>
      <c r="C12" s="28"/>
      <c r="D12" s="28"/>
      <c r="E12" s="28"/>
      <c r="F12" s="28"/>
      <c r="G12" s="28"/>
      <c r="I12" s="28"/>
    </row>
    <row r="13" ht="12.75">
      <c r="A13" s="31" t="s">
        <v>613</v>
      </c>
    </row>
    <row r="14" ht="12.75">
      <c r="A14" s="7" t="s">
        <v>614</v>
      </c>
    </row>
    <row r="15" ht="12.75">
      <c r="A15" s="7" t="s">
        <v>615</v>
      </c>
    </row>
    <row r="16" ht="12.75">
      <c r="A16" s="7" t="s">
        <v>619</v>
      </c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625" style="7" customWidth="1"/>
    <col min="2" max="8" width="12.875" style="7" customWidth="1"/>
    <col min="9" max="16384" width="11.375" style="7" customWidth="1"/>
  </cols>
  <sheetData>
    <row r="1" s="1" customFormat="1" ht="13.5" customHeight="1">
      <c r="A1" s="1" t="s">
        <v>620</v>
      </c>
    </row>
    <row r="2" spans="1:2" s="1" customFormat="1" ht="27.75" customHeight="1">
      <c r="A2" s="91" t="s">
        <v>621</v>
      </c>
      <c r="B2" s="91"/>
    </row>
    <row r="3" spans="1:8" ht="24" customHeight="1">
      <c r="A3" s="35" t="s">
        <v>1089</v>
      </c>
      <c r="B3" s="169" t="s">
        <v>622</v>
      </c>
      <c r="C3" s="36"/>
      <c r="D3" s="169" t="s">
        <v>623</v>
      </c>
      <c r="E3" s="36"/>
      <c r="F3" s="266" t="s">
        <v>964</v>
      </c>
      <c r="G3" s="36"/>
      <c r="H3" s="6" t="s">
        <v>972</v>
      </c>
    </row>
    <row r="4" spans="1:8" ht="15" customHeight="1">
      <c r="A4" s="37"/>
      <c r="B4" s="12" t="s">
        <v>624</v>
      </c>
      <c r="C4" s="38" t="s">
        <v>189</v>
      </c>
      <c r="D4" s="12" t="s">
        <v>624</v>
      </c>
      <c r="E4" s="38" t="s">
        <v>189</v>
      </c>
      <c r="F4" s="12" t="s">
        <v>624</v>
      </c>
      <c r="G4" s="38" t="s">
        <v>189</v>
      </c>
      <c r="H4" s="12" t="s">
        <v>973</v>
      </c>
    </row>
    <row r="5" spans="1:8" ht="15" customHeight="1">
      <c r="A5" s="37"/>
      <c r="B5" s="189"/>
      <c r="C5" s="38"/>
      <c r="D5" s="12"/>
      <c r="E5" s="38"/>
      <c r="F5" s="12"/>
      <c r="G5" s="38"/>
      <c r="H5" s="12" t="s">
        <v>974</v>
      </c>
    </row>
    <row r="6" spans="1:8" ht="24" customHeight="1">
      <c r="A6" s="40"/>
      <c r="B6" s="274"/>
      <c r="C6" s="41"/>
      <c r="D6" s="16"/>
      <c r="E6" s="41"/>
      <c r="F6" s="16"/>
      <c r="G6" s="41"/>
      <c r="H6" s="16" t="s">
        <v>986</v>
      </c>
    </row>
    <row r="7" spans="1:9" ht="30" customHeight="1" thickBot="1">
      <c r="A7" s="43">
        <v>1994</v>
      </c>
      <c r="B7" s="275">
        <v>7432</v>
      </c>
      <c r="C7" s="44">
        <v>8360</v>
      </c>
      <c r="D7" s="20">
        <v>1890</v>
      </c>
      <c r="E7" s="44">
        <v>4483</v>
      </c>
      <c r="F7" s="20">
        <v>9322</v>
      </c>
      <c r="G7" s="44">
        <v>12843</v>
      </c>
      <c r="H7" s="161">
        <v>-9.987384356602186</v>
      </c>
      <c r="I7" s="22"/>
    </row>
    <row r="8" spans="1:8" ht="19.5" customHeight="1" thickBot="1">
      <c r="A8" s="45">
        <v>1995</v>
      </c>
      <c r="B8" s="276">
        <v>7879</v>
      </c>
      <c r="C8" s="47">
        <v>8650</v>
      </c>
      <c r="D8" s="26">
        <v>2188</v>
      </c>
      <c r="E8" s="47">
        <v>3968</v>
      </c>
      <c r="F8" s="26">
        <v>10067</v>
      </c>
      <c r="G8" s="47">
        <v>12618</v>
      </c>
      <c r="H8" s="124">
        <f aca="true" t="shared" si="0" ref="H8:H13">(G8-G7)/G7*100</f>
        <v>-1.751927119831815</v>
      </c>
    </row>
    <row r="9" spans="1:12" ht="19.5" customHeight="1" thickBot="1">
      <c r="A9" s="45">
        <v>1996</v>
      </c>
      <c r="B9" s="276">
        <v>9308</v>
      </c>
      <c r="C9" s="47">
        <v>10220</v>
      </c>
      <c r="D9" s="26">
        <v>1567</v>
      </c>
      <c r="E9" s="47">
        <v>3269</v>
      </c>
      <c r="F9" s="26">
        <v>10875</v>
      </c>
      <c r="G9" s="47">
        <v>13489</v>
      </c>
      <c r="H9" s="124">
        <f t="shared" si="0"/>
        <v>6.902837216674591</v>
      </c>
      <c r="J9" s="27"/>
      <c r="K9" s="27"/>
      <c r="L9" s="27"/>
    </row>
    <row r="10" spans="1:8" ht="19.5" customHeight="1" thickBot="1">
      <c r="A10" s="45">
        <v>1997</v>
      </c>
      <c r="B10" s="276">
        <v>8951</v>
      </c>
      <c r="C10" s="47">
        <v>10373</v>
      </c>
      <c r="D10" s="26">
        <v>1382</v>
      </c>
      <c r="E10" s="47">
        <v>2676</v>
      </c>
      <c r="F10" s="26">
        <v>10333</v>
      </c>
      <c r="G10" s="47">
        <v>13049</v>
      </c>
      <c r="H10" s="124">
        <f t="shared" si="0"/>
        <v>-3.2619171176514197</v>
      </c>
    </row>
    <row r="11" spans="1:8" ht="19.5" customHeight="1" thickBot="1">
      <c r="A11" s="45">
        <v>1998</v>
      </c>
      <c r="B11" s="276">
        <v>9177</v>
      </c>
      <c r="C11" s="47">
        <v>10523</v>
      </c>
      <c r="D11" s="26">
        <v>1115</v>
      </c>
      <c r="E11" s="47">
        <v>2089</v>
      </c>
      <c r="F11" s="26">
        <v>10292</v>
      </c>
      <c r="G11" s="47">
        <v>12612</v>
      </c>
      <c r="H11" s="124">
        <f t="shared" si="0"/>
        <v>-3.348915625718446</v>
      </c>
    </row>
    <row r="12" spans="1:8" ht="19.5" customHeight="1" thickBot="1">
      <c r="A12" s="45">
        <v>1999</v>
      </c>
      <c r="B12" s="276">
        <v>8744</v>
      </c>
      <c r="C12" s="47">
        <v>10138</v>
      </c>
      <c r="D12" s="26">
        <v>985</v>
      </c>
      <c r="E12" s="47">
        <v>1782</v>
      </c>
      <c r="F12" s="26">
        <v>9729</v>
      </c>
      <c r="G12" s="47">
        <v>11920</v>
      </c>
      <c r="H12" s="124">
        <f t="shared" si="0"/>
        <v>-5.486837932128132</v>
      </c>
    </row>
    <row r="13" spans="1:8" ht="30" customHeight="1" thickBot="1">
      <c r="A13" s="50">
        <v>2000</v>
      </c>
      <c r="B13" s="277">
        <v>9412</v>
      </c>
      <c r="C13" s="52">
        <v>10697</v>
      </c>
      <c r="D13" s="51">
        <v>792</v>
      </c>
      <c r="E13" s="52">
        <v>1395</v>
      </c>
      <c r="F13" s="51">
        <v>10204</v>
      </c>
      <c r="G13" s="52">
        <v>12092</v>
      </c>
      <c r="H13" s="111">
        <f t="shared" si="0"/>
        <v>1.4429530201342282</v>
      </c>
    </row>
    <row r="14" spans="1:8" ht="20.25" customHeight="1">
      <c r="A14" s="28" t="s">
        <v>987</v>
      </c>
      <c r="B14" s="28"/>
      <c r="C14" s="28"/>
      <c r="D14" s="28"/>
      <c r="E14" s="28"/>
      <c r="F14" s="28"/>
      <c r="G14" s="28"/>
      <c r="H14" s="28"/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5.75390625" style="7" customWidth="1"/>
    <col min="2" max="2" width="16.875" style="7" customWidth="1"/>
    <col min="3" max="3" width="12.75390625" style="7" customWidth="1"/>
    <col min="4" max="4" width="16.875" style="7" customWidth="1"/>
    <col min="5" max="5" width="12.75390625" style="7" customWidth="1"/>
    <col min="6" max="6" width="16.875" style="7" customWidth="1"/>
    <col min="7" max="7" width="12.75390625" style="7" customWidth="1"/>
    <col min="8" max="16384" width="11.375" style="7" customWidth="1"/>
  </cols>
  <sheetData>
    <row r="1" s="1" customFormat="1" ht="13.5" customHeight="1">
      <c r="A1" s="1" t="s">
        <v>625</v>
      </c>
    </row>
    <row r="2" s="1" customFormat="1" ht="27.75" customHeight="1">
      <c r="A2" s="91" t="s">
        <v>626</v>
      </c>
    </row>
    <row r="3" spans="1:7" ht="24" customHeight="1">
      <c r="A3" s="35" t="s">
        <v>982</v>
      </c>
      <c r="B3" s="6" t="s">
        <v>523</v>
      </c>
      <c r="C3" s="36" t="s">
        <v>972</v>
      </c>
      <c r="D3" s="6" t="s">
        <v>524</v>
      </c>
      <c r="E3" s="36" t="s">
        <v>972</v>
      </c>
      <c r="F3" s="6" t="s">
        <v>1037</v>
      </c>
      <c r="G3" s="36" t="s">
        <v>972</v>
      </c>
    </row>
    <row r="4" spans="1:7" ht="15" customHeight="1">
      <c r="A4" s="37"/>
      <c r="B4" s="12" t="s">
        <v>1037</v>
      </c>
      <c r="C4" s="38" t="s">
        <v>973</v>
      </c>
      <c r="D4" s="12" t="s">
        <v>525</v>
      </c>
      <c r="E4" s="38" t="s">
        <v>973</v>
      </c>
      <c r="F4" s="12" t="s">
        <v>526</v>
      </c>
      <c r="G4" s="38" t="s">
        <v>973</v>
      </c>
    </row>
    <row r="5" spans="1:7" ht="15" customHeight="1">
      <c r="A5" s="37"/>
      <c r="B5" s="12" t="s">
        <v>627</v>
      </c>
      <c r="C5" s="38" t="s">
        <v>974</v>
      </c>
      <c r="D5" s="12" t="s">
        <v>527</v>
      </c>
      <c r="E5" s="38" t="s">
        <v>974</v>
      </c>
      <c r="F5" s="12" t="s">
        <v>628</v>
      </c>
      <c r="G5" s="38" t="s">
        <v>974</v>
      </c>
    </row>
    <row r="6" spans="1:7" ht="24" customHeight="1">
      <c r="A6" s="40"/>
      <c r="B6" s="16"/>
      <c r="C6" s="41" t="s">
        <v>986</v>
      </c>
      <c r="D6" s="16" t="s">
        <v>554</v>
      </c>
      <c r="E6" s="41" t="s">
        <v>986</v>
      </c>
      <c r="F6" s="16"/>
      <c r="G6" s="41" t="s">
        <v>986</v>
      </c>
    </row>
    <row r="7" spans="1:8" ht="30" customHeight="1" thickBot="1">
      <c r="A7" s="43">
        <v>1994</v>
      </c>
      <c r="B7" s="20">
        <v>15937194000</v>
      </c>
      <c r="C7" s="136" t="s">
        <v>1025</v>
      </c>
      <c r="D7" s="20">
        <v>15313505000</v>
      </c>
      <c r="E7" s="136" t="s">
        <v>1025</v>
      </c>
      <c r="F7" s="20">
        <v>623688000</v>
      </c>
      <c r="G7" s="48" t="s">
        <v>1025</v>
      </c>
      <c r="H7" s="22"/>
    </row>
    <row r="8" spans="1:7" ht="19.5" customHeight="1" thickBot="1">
      <c r="A8" s="45">
        <v>1995</v>
      </c>
      <c r="B8" s="26">
        <v>16355832000</v>
      </c>
      <c r="C8" s="49">
        <f aca="true" t="shared" si="0" ref="C8:C13">(B8-B7)/B7*100</f>
        <v>2.6267986698285783</v>
      </c>
      <c r="D8" s="26">
        <v>16098947000</v>
      </c>
      <c r="E8" s="49">
        <f aca="true" t="shared" si="1" ref="E8:E13">(D8-D7)/D7*100</f>
        <v>5.129080507695658</v>
      </c>
      <c r="F8" s="26">
        <v>256926000</v>
      </c>
      <c r="G8" s="49">
        <f aca="true" t="shared" si="2" ref="G8:G13">(F8-F7)/F7*100</f>
        <v>-58.80536422057182</v>
      </c>
    </row>
    <row r="9" spans="1:11" ht="19.5" customHeight="1" thickBot="1">
      <c r="A9" s="45">
        <v>1996</v>
      </c>
      <c r="B9" s="26">
        <v>16879057940.52</v>
      </c>
      <c r="C9" s="49">
        <f t="shared" si="0"/>
        <v>3.1990175768496547</v>
      </c>
      <c r="D9" s="26">
        <v>17192470827.74</v>
      </c>
      <c r="E9" s="49">
        <f t="shared" si="1"/>
        <v>6.792517720196245</v>
      </c>
      <c r="F9" s="26">
        <v>-313412887.24000007</v>
      </c>
      <c r="G9" s="49">
        <f t="shared" si="2"/>
        <v>-221.9856640589119</v>
      </c>
      <c r="I9" s="27"/>
      <c r="J9" s="27"/>
      <c r="K9" s="27"/>
    </row>
    <row r="10" spans="1:7" ht="19.5" customHeight="1" thickBot="1">
      <c r="A10" s="45">
        <v>1997</v>
      </c>
      <c r="B10" s="26">
        <v>17865032287.75</v>
      </c>
      <c r="C10" s="49">
        <f t="shared" si="0"/>
        <v>5.841406260375834</v>
      </c>
      <c r="D10" s="26">
        <v>17672056997.62</v>
      </c>
      <c r="E10" s="49">
        <f t="shared" si="1"/>
        <v>2.789512773848575</v>
      </c>
      <c r="F10" s="26">
        <v>192975290.09999996</v>
      </c>
      <c r="G10" s="49">
        <f t="shared" si="2"/>
        <v>-161.57222563481463</v>
      </c>
    </row>
    <row r="11" spans="1:7" ht="19.5" customHeight="1" thickBot="1">
      <c r="A11" s="45">
        <v>1998</v>
      </c>
      <c r="B11" s="26">
        <v>18556339847.6</v>
      </c>
      <c r="C11" s="49">
        <f t="shared" si="0"/>
        <v>3.869612708867176</v>
      </c>
      <c r="D11" s="26">
        <v>18402610160.25</v>
      </c>
      <c r="E11" s="49">
        <f t="shared" si="1"/>
        <v>4.133945260183288</v>
      </c>
      <c r="F11" s="26">
        <v>153728761.17</v>
      </c>
      <c r="G11" s="49">
        <f t="shared" si="2"/>
        <v>-20.337592916514023</v>
      </c>
    </row>
    <row r="12" spans="1:7" ht="19.5" customHeight="1" thickBot="1">
      <c r="A12" s="45">
        <v>1999</v>
      </c>
      <c r="B12" s="26">
        <v>18130009685.38</v>
      </c>
      <c r="C12" s="49">
        <f t="shared" si="0"/>
        <v>-2.2974905920099173</v>
      </c>
      <c r="D12" s="26">
        <v>18002606410.59</v>
      </c>
      <c r="E12" s="49">
        <f t="shared" si="1"/>
        <v>-2.1736250791423917</v>
      </c>
      <c r="F12" s="26">
        <v>127403274.93</v>
      </c>
      <c r="G12" s="49">
        <f t="shared" si="2"/>
        <v>-17.12463304826096</v>
      </c>
    </row>
    <row r="13" spans="1:9" ht="30" customHeight="1" thickBot="1">
      <c r="A13" s="50">
        <v>2000</v>
      </c>
      <c r="B13" s="110">
        <v>17664531028.940002</v>
      </c>
      <c r="C13" s="112">
        <f t="shared" si="0"/>
        <v>-2.5674484708927627</v>
      </c>
      <c r="D13" s="110">
        <v>17831851511.68</v>
      </c>
      <c r="E13" s="112">
        <f t="shared" si="1"/>
        <v>-0.9485009837772913</v>
      </c>
      <c r="F13" s="110">
        <v>-167299750.25</v>
      </c>
      <c r="G13" s="112">
        <f t="shared" si="2"/>
        <v>-231.31510971120684</v>
      </c>
      <c r="I13" s="22"/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ht="12.75">
      <c r="A15" s="31" t="s">
        <v>629</v>
      </c>
    </row>
    <row r="16" ht="12.75">
      <c r="A16" s="7" t="s">
        <v>558</v>
      </c>
    </row>
    <row r="17" ht="12.75">
      <c r="A17" s="7" t="s">
        <v>631</v>
      </c>
    </row>
    <row r="18" ht="12.75">
      <c r="A18" s="7" t="s">
        <v>630</v>
      </c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0.75390625" style="7" customWidth="1"/>
    <col min="2" max="2" width="60.375" style="117" customWidth="1"/>
    <col min="3" max="4" width="17.00390625" style="22" customWidth="1"/>
    <col min="5" max="16384" width="11.375" style="7" customWidth="1"/>
  </cols>
  <sheetData>
    <row r="1" spans="1:4" s="1" customFormat="1" ht="13.5" customHeight="1">
      <c r="A1" s="1" t="s">
        <v>632</v>
      </c>
      <c r="B1" s="163"/>
      <c r="C1" s="164"/>
      <c r="D1" s="164"/>
    </row>
    <row r="2" spans="1:4" s="1" customFormat="1" ht="27.75" customHeight="1">
      <c r="A2" s="91" t="s">
        <v>633</v>
      </c>
      <c r="B2" s="163"/>
      <c r="C2" s="164"/>
      <c r="D2" s="164"/>
    </row>
    <row r="3" spans="1:4" ht="39" customHeight="1">
      <c r="A3" s="35" t="s">
        <v>5</v>
      </c>
      <c r="B3" s="258"/>
      <c r="C3" s="116" t="s">
        <v>634</v>
      </c>
      <c r="D3" s="89" t="s">
        <v>635</v>
      </c>
    </row>
    <row r="4" spans="1:4" ht="37.5" customHeight="1">
      <c r="A4" s="165"/>
      <c r="B4" s="92"/>
      <c r="C4" s="166" t="s">
        <v>1128</v>
      </c>
      <c r="D4" s="42" t="s">
        <v>986</v>
      </c>
    </row>
    <row r="5" spans="1:4" ht="30" customHeight="1" thickBot="1">
      <c r="A5" s="64">
        <v>60</v>
      </c>
      <c r="B5" s="64" t="s">
        <v>636</v>
      </c>
      <c r="C5" s="20">
        <f>C6+C7</f>
        <v>439135907.33</v>
      </c>
      <c r="D5" s="136">
        <f>C5/C$34*100</f>
        <v>2.4859754646702314</v>
      </c>
    </row>
    <row r="6" spans="1:4" ht="15.75" customHeight="1" thickBot="1">
      <c r="A6" s="67">
        <v>600</v>
      </c>
      <c r="B6" s="67" t="s">
        <v>637</v>
      </c>
      <c r="C6" s="26">
        <v>445329272.14</v>
      </c>
      <c r="D6" s="113">
        <v>2.5</v>
      </c>
    </row>
    <row r="7" spans="1:4" ht="15.75" customHeight="1" thickBot="1">
      <c r="A7" s="67">
        <v>601</v>
      </c>
      <c r="B7" s="67" t="s">
        <v>638</v>
      </c>
      <c r="C7" s="26">
        <v>-6193364.81</v>
      </c>
      <c r="D7" s="113">
        <v>0</v>
      </c>
    </row>
    <row r="8" spans="1:4" ht="15.75" customHeight="1" thickBot="1">
      <c r="A8" s="67">
        <v>61</v>
      </c>
      <c r="B8" s="67" t="s">
        <v>639</v>
      </c>
      <c r="C8" s="26">
        <v>13441654681</v>
      </c>
      <c r="D8" s="113">
        <v>76.1</v>
      </c>
    </row>
    <row r="9" spans="1:4" ht="15.75" customHeight="1" thickBot="1">
      <c r="A9" s="67">
        <v>63</v>
      </c>
      <c r="B9" s="67" t="s">
        <v>640</v>
      </c>
      <c r="C9" s="26">
        <v>3761558372.6</v>
      </c>
      <c r="D9" s="113">
        <v>21.3</v>
      </c>
    </row>
    <row r="10" spans="1:4" ht="21.75" customHeight="1" thickBot="1">
      <c r="A10" s="70" t="s">
        <v>641</v>
      </c>
      <c r="B10" s="70" t="s">
        <v>512</v>
      </c>
      <c r="C10" s="145">
        <v>17642348961</v>
      </c>
      <c r="D10" s="256">
        <v>99.9</v>
      </c>
    </row>
    <row r="11" spans="1:4" ht="15.75" customHeight="1" thickBot="1">
      <c r="A11" s="67">
        <v>64</v>
      </c>
      <c r="B11" s="67" t="s">
        <v>642</v>
      </c>
      <c r="C11" s="26">
        <v>-556288491.1</v>
      </c>
      <c r="D11" s="113">
        <v>-3.1</v>
      </c>
    </row>
    <row r="12" spans="1:4" ht="15.75" customHeight="1" thickBot="1">
      <c r="A12" s="67">
        <v>65</v>
      </c>
      <c r="B12" s="67" t="s">
        <v>643</v>
      </c>
      <c r="C12" s="26">
        <v>3026940.74</v>
      </c>
      <c r="D12" s="113">
        <v>0</v>
      </c>
    </row>
    <row r="13" spans="1:4" ht="21.75" customHeight="1" thickBot="1">
      <c r="A13" s="70" t="s">
        <v>644</v>
      </c>
      <c r="B13" s="70" t="s">
        <v>12</v>
      </c>
      <c r="C13" s="145">
        <v>17089087410</v>
      </c>
      <c r="D13" s="256">
        <v>96.7</v>
      </c>
    </row>
    <row r="14" spans="1:4" ht="15.75" customHeight="1" thickBot="1">
      <c r="A14" s="67">
        <v>66</v>
      </c>
      <c r="B14" s="67" t="s">
        <v>645</v>
      </c>
      <c r="C14" s="26">
        <v>-46550940.7</v>
      </c>
      <c r="D14" s="113">
        <v>-0.3</v>
      </c>
    </row>
    <row r="15" spans="1:4" ht="21.75" customHeight="1" thickBot="1">
      <c r="A15" s="70" t="s">
        <v>646</v>
      </c>
      <c r="B15" s="70" t="s">
        <v>15</v>
      </c>
      <c r="C15" s="145">
        <v>17042536470</v>
      </c>
      <c r="D15" s="256">
        <v>96.5</v>
      </c>
    </row>
    <row r="16" spans="1:4" ht="15.75" customHeight="1" thickBot="1">
      <c r="A16" s="67">
        <v>67</v>
      </c>
      <c r="B16" s="67" t="s">
        <v>647</v>
      </c>
      <c r="C16" s="26">
        <f>SUM(C17:C20)</f>
        <v>1347097417.82</v>
      </c>
      <c r="D16" s="113">
        <f>C16/C$34*100</f>
        <v>7.626001593863202</v>
      </c>
    </row>
    <row r="17" spans="1:4" ht="15.75" customHeight="1" thickBot="1">
      <c r="A17" s="67">
        <v>670</v>
      </c>
      <c r="B17" s="67" t="s">
        <v>648</v>
      </c>
      <c r="C17" s="26">
        <v>1225793659.5</v>
      </c>
      <c r="D17" s="113">
        <v>6.9</v>
      </c>
    </row>
    <row r="18" spans="1:4" ht="15.75" customHeight="1" thickBot="1">
      <c r="A18" s="67">
        <v>672</v>
      </c>
      <c r="B18" s="67" t="s">
        <v>649</v>
      </c>
      <c r="C18" s="26">
        <v>93390742.34</v>
      </c>
      <c r="D18" s="113">
        <v>0.5</v>
      </c>
    </row>
    <row r="19" spans="1:4" ht="15.75" customHeight="1" thickBot="1">
      <c r="A19" s="67">
        <v>673</v>
      </c>
      <c r="B19" s="67" t="s">
        <v>650</v>
      </c>
      <c r="C19" s="26">
        <v>40839002.53</v>
      </c>
      <c r="D19" s="113">
        <v>0.2</v>
      </c>
    </row>
    <row r="20" spans="1:4" ht="15.75" customHeight="1" thickBot="1">
      <c r="A20" s="67">
        <v>675</v>
      </c>
      <c r="B20" s="67" t="s">
        <v>651</v>
      </c>
      <c r="C20" s="26">
        <v>-12925986.55</v>
      </c>
      <c r="D20" s="113">
        <v>-0.1</v>
      </c>
    </row>
    <row r="21" spans="1:4" ht="15.75" customHeight="1" thickBot="1">
      <c r="A21" s="67">
        <v>68</v>
      </c>
      <c r="B21" s="67" t="s">
        <v>652</v>
      </c>
      <c r="C21" s="26">
        <v>-1292448668</v>
      </c>
      <c r="D21" s="113">
        <v>-7.1</v>
      </c>
    </row>
    <row r="22" spans="1:4" ht="21.75" customHeight="1" thickBot="1">
      <c r="A22" s="70" t="s">
        <v>653</v>
      </c>
      <c r="B22" s="70" t="s">
        <v>654</v>
      </c>
      <c r="C22" s="145">
        <v>54648750.48</v>
      </c>
      <c r="D22" s="256">
        <v>0.3</v>
      </c>
    </row>
    <row r="23" spans="1:4" ht="15.75" customHeight="1" thickBot="1">
      <c r="A23" s="67">
        <v>69</v>
      </c>
      <c r="B23" s="67" t="s">
        <v>18</v>
      </c>
      <c r="C23" s="26">
        <v>60533867.61</v>
      </c>
      <c r="D23" s="113">
        <v>0.3</v>
      </c>
    </row>
    <row r="24" spans="1:4" ht="21.75" customHeight="1" thickBot="1">
      <c r="A24" s="70">
        <v>6</v>
      </c>
      <c r="B24" s="70" t="s">
        <v>19</v>
      </c>
      <c r="C24" s="145">
        <v>17157730986</v>
      </c>
      <c r="D24" s="256">
        <v>97.1</v>
      </c>
    </row>
    <row r="25" spans="1:4" ht="15.75" customHeight="1" thickBot="1">
      <c r="A25" s="67">
        <v>70</v>
      </c>
      <c r="B25" s="67" t="s">
        <v>655</v>
      </c>
      <c r="C25" s="26">
        <f>C26</f>
        <v>15153483.49</v>
      </c>
      <c r="D25" s="113">
        <f>C25/C$34*100</f>
        <v>0.08578480495815262</v>
      </c>
    </row>
    <row r="26" spans="1:4" ht="15.75" customHeight="1" thickBot="1">
      <c r="A26" s="67">
        <v>701</v>
      </c>
      <c r="B26" s="67" t="s">
        <v>656</v>
      </c>
      <c r="C26" s="26">
        <v>15153483.49</v>
      </c>
      <c r="D26" s="113">
        <v>0.1</v>
      </c>
    </row>
    <row r="27" spans="1:4" ht="15.75" customHeight="1" thickBot="1">
      <c r="A27" s="67">
        <v>72</v>
      </c>
      <c r="B27" s="67" t="s">
        <v>657</v>
      </c>
      <c r="C27" s="26">
        <f>SUM(C28:C31)</f>
        <v>502455114.5400001</v>
      </c>
      <c r="D27" s="113">
        <f>C27/C$34*100</f>
        <v>2.8444294032777635</v>
      </c>
    </row>
    <row r="28" spans="1:4" ht="15.75" customHeight="1" thickBot="1">
      <c r="A28" s="67">
        <v>720</v>
      </c>
      <c r="B28" s="67" t="s">
        <v>658</v>
      </c>
      <c r="C28" s="26">
        <v>660347875.34</v>
      </c>
      <c r="D28" s="113">
        <v>3.7</v>
      </c>
    </row>
    <row r="29" spans="1:4" ht="15.75" customHeight="1" thickBot="1">
      <c r="A29" s="67">
        <v>721</v>
      </c>
      <c r="B29" s="67" t="s">
        <v>659</v>
      </c>
      <c r="C29" s="26">
        <v>-96772879</v>
      </c>
      <c r="D29" s="113">
        <v>-0.5</v>
      </c>
    </row>
    <row r="30" spans="1:4" ht="15.75" customHeight="1" thickBot="1">
      <c r="A30" s="67">
        <v>722</v>
      </c>
      <c r="B30" s="67" t="s">
        <v>660</v>
      </c>
      <c r="C30" s="26">
        <v>-12780235.78</v>
      </c>
      <c r="D30" s="113">
        <v>-0.1</v>
      </c>
    </row>
    <row r="31" spans="1:4" ht="15.75" customHeight="1" thickBot="1">
      <c r="A31" s="67">
        <v>724</v>
      </c>
      <c r="B31" s="67" t="s">
        <v>661</v>
      </c>
      <c r="C31" s="26">
        <v>-48339646.02</v>
      </c>
      <c r="D31" s="113">
        <v>-0.3</v>
      </c>
    </row>
    <row r="32" spans="1:4" ht="15.75" customHeight="1" thickBot="1">
      <c r="A32" s="67">
        <v>76</v>
      </c>
      <c r="B32" s="67" t="s">
        <v>662</v>
      </c>
      <c r="C32" s="26">
        <v>-10808555.1</v>
      </c>
      <c r="D32" s="113">
        <v>-0.1</v>
      </c>
    </row>
    <row r="33" spans="1:4" ht="21.75" customHeight="1" thickBot="1">
      <c r="A33" s="70">
        <v>7</v>
      </c>
      <c r="B33" s="70" t="s">
        <v>663</v>
      </c>
      <c r="C33" s="145">
        <v>506800042.93</v>
      </c>
      <c r="D33" s="256">
        <v>2.9</v>
      </c>
    </row>
    <row r="34" spans="1:4" ht="21.75" customHeight="1" thickBot="1">
      <c r="A34" s="70" t="s">
        <v>664</v>
      </c>
      <c r="B34" s="70" t="s">
        <v>665</v>
      </c>
      <c r="C34" s="145">
        <v>17664531029</v>
      </c>
      <c r="D34" s="256">
        <v>100</v>
      </c>
    </row>
    <row r="35" spans="1:4" ht="21.75" customHeight="1" thickBot="1">
      <c r="A35" s="70" t="s">
        <v>666</v>
      </c>
      <c r="B35" s="70" t="s">
        <v>667</v>
      </c>
      <c r="C35" s="145">
        <v>252373429.61</v>
      </c>
      <c r="D35" s="256" t="s">
        <v>1025</v>
      </c>
    </row>
    <row r="36" spans="1:4" ht="35.25" customHeight="1" thickBot="1">
      <c r="A36" s="75"/>
      <c r="B36" s="75" t="s">
        <v>668</v>
      </c>
      <c r="C36" s="51">
        <v>17916904459</v>
      </c>
      <c r="D36" s="114" t="s">
        <v>1025</v>
      </c>
    </row>
    <row r="37" spans="1:4" ht="19.5" customHeight="1">
      <c r="A37" s="28" t="s">
        <v>987</v>
      </c>
      <c r="B37" s="259"/>
      <c r="C37" s="126"/>
      <c r="D37" s="126"/>
    </row>
    <row r="38" ht="12.75">
      <c r="A38" s="31" t="s">
        <v>669</v>
      </c>
    </row>
    <row r="39" ht="12.75">
      <c r="A39" s="7" t="s">
        <v>670</v>
      </c>
    </row>
  </sheetData>
  <printOptions/>
  <pageMargins left="0.7874015748031497" right="0.7874015748031497" top="1.47" bottom="0.49" header="0.95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0.625" style="7" customWidth="1"/>
    <col min="2" max="2" width="60.75390625" style="117" customWidth="1"/>
    <col min="3" max="4" width="17.00390625" style="22" customWidth="1"/>
    <col min="5" max="16384" width="11.375" style="7" customWidth="1"/>
  </cols>
  <sheetData>
    <row r="1" spans="1:4" s="1" customFormat="1" ht="13.5" customHeight="1">
      <c r="A1" s="1" t="s">
        <v>671</v>
      </c>
      <c r="B1" s="163"/>
      <c r="C1" s="164"/>
      <c r="D1" s="164"/>
    </row>
    <row r="2" spans="1:4" s="1" customFormat="1" ht="27.75" customHeight="1">
      <c r="A2" s="91" t="s">
        <v>672</v>
      </c>
      <c r="B2" s="163"/>
      <c r="C2" s="164"/>
      <c r="D2" s="164"/>
    </row>
    <row r="3" spans="1:4" ht="39" customHeight="1">
      <c r="A3" s="35" t="s">
        <v>5</v>
      </c>
      <c r="B3" s="258"/>
      <c r="C3" s="116" t="s">
        <v>634</v>
      </c>
      <c r="D3" s="89" t="s">
        <v>635</v>
      </c>
    </row>
    <row r="4" spans="1:4" ht="37.5" customHeight="1">
      <c r="A4" s="165"/>
      <c r="B4" s="92"/>
      <c r="C4" s="166" t="s">
        <v>1128</v>
      </c>
      <c r="D4" s="42" t="s">
        <v>986</v>
      </c>
    </row>
    <row r="5" spans="1:4" ht="30" customHeight="1" thickBot="1">
      <c r="A5" s="64">
        <v>30</v>
      </c>
      <c r="B5" s="64" t="s">
        <v>636</v>
      </c>
      <c r="C5" s="20">
        <v>381639923.1</v>
      </c>
      <c r="D5" s="136">
        <v>2.1</v>
      </c>
    </row>
    <row r="6" spans="1:4" ht="15.75" customHeight="1" thickBot="1">
      <c r="A6" s="67">
        <v>31</v>
      </c>
      <c r="B6" s="67" t="s">
        <v>639</v>
      </c>
      <c r="C6" s="26">
        <v>15478327448</v>
      </c>
      <c r="D6" s="113">
        <v>86.8</v>
      </c>
    </row>
    <row r="7" spans="1:4" ht="15.75" customHeight="1" thickBot="1">
      <c r="A7" s="67">
        <v>32</v>
      </c>
      <c r="B7" s="67" t="s">
        <v>673</v>
      </c>
      <c r="C7" s="26">
        <v>-2346330780</v>
      </c>
      <c r="D7" s="113">
        <v>-13.2</v>
      </c>
    </row>
    <row r="8" spans="1:4" ht="15.75" customHeight="1" thickBot="1">
      <c r="A8" s="67">
        <v>33</v>
      </c>
      <c r="B8" s="67" t="s">
        <v>640</v>
      </c>
      <c r="C8" s="26">
        <v>2621967937.5</v>
      </c>
      <c r="D8" s="113">
        <v>14.7</v>
      </c>
    </row>
    <row r="9" spans="1:4" ht="21.75" customHeight="1" thickBot="1">
      <c r="A9" s="70" t="s">
        <v>674</v>
      </c>
      <c r="B9" s="70" t="s">
        <v>22</v>
      </c>
      <c r="C9" s="145">
        <v>16137466984</v>
      </c>
      <c r="D9" s="256">
        <v>90.5</v>
      </c>
    </row>
    <row r="10" spans="1:4" ht="15.75" customHeight="1" thickBot="1">
      <c r="A10" s="67">
        <v>34</v>
      </c>
      <c r="B10" s="67" t="s">
        <v>23</v>
      </c>
      <c r="C10" s="26">
        <v>31497773.37</v>
      </c>
      <c r="D10" s="113">
        <v>0.2</v>
      </c>
    </row>
    <row r="11" spans="1:4" ht="15.75" customHeight="1" thickBot="1">
      <c r="A11" s="67">
        <v>35</v>
      </c>
      <c r="B11" s="67" t="s">
        <v>675</v>
      </c>
      <c r="C11" s="26">
        <v>327024672.11</v>
      </c>
      <c r="D11" s="113">
        <v>1.8</v>
      </c>
    </row>
    <row r="12" spans="1:4" ht="15" customHeight="1" thickBot="1">
      <c r="A12" s="67"/>
      <c r="B12" s="67" t="s">
        <v>676</v>
      </c>
      <c r="C12" s="26"/>
      <c r="D12" s="113"/>
    </row>
    <row r="13" spans="1:4" ht="21.75" customHeight="1" thickBot="1">
      <c r="A13" s="70" t="s">
        <v>677</v>
      </c>
      <c r="B13" s="70" t="s">
        <v>26</v>
      </c>
      <c r="C13" s="145">
        <v>16495889430</v>
      </c>
      <c r="D13" s="256">
        <v>92.5</v>
      </c>
    </row>
    <row r="14" spans="1:4" ht="15.75" customHeight="1" thickBot="1">
      <c r="A14" s="67">
        <v>36</v>
      </c>
      <c r="B14" s="67" t="s">
        <v>678</v>
      </c>
      <c r="C14" s="26">
        <v>-24439130.79</v>
      </c>
      <c r="D14" s="113">
        <v>-0.1</v>
      </c>
    </row>
    <row r="15" spans="1:4" ht="15.75" customHeight="1" thickBot="1">
      <c r="A15" s="70">
        <v>37</v>
      </c>
      <c r="B15" s="70" t="s">
        <v>28</v>
      </c>
      <c r="C15" s="145">
        <v>-21058659.77</v>
      </c>
      <c r="D15" s="256">
        <v>-0.1</v>
      </c>
    </row>
    <row r="16" spans="1:4" ht="21.75" customHeight="1" thickBot="1">
      <c r="A16" s="70">
        <v>3</v>
      </c>
      <c r="B16" s="70" t="s">
        <v>29</v>
      </c>
      <c r="C16" s="145">
        <v>16450391639</v>
      </c>
      <c r="D16" s="256">
        <v>92.3</v>
      </c>
    </row>
    <row r="17" spans="1:4" ht="15.75" customHeight="1" thickBot="1">
      <c r="A17" s="67">
        <v>400</v>
      </c>
      <c r="B17" s="67" t="s">
        <v>679</v>
      </c>
      <c r="C17" s="26">
        <v>885004837.36</v>
      </c>
      <c r="D17" s="113">
        <v>5</v>
      </c>
    </row>
    <row r="18" spans="1:4" ht="15.75" customHeight="1" thickBot="1">
      <c r="A18" s="67">
        <v>410</v>
      </c>
      <c r="B18" s="67" t="s">
        <v>680</v>
      </c>
      <c r="C18" s="26">
        <v>95217223.15</v>
      </c>
      <c r="D18" s="113">
        <v>0.5</v>
      </c>
    </row>
    <row r="19" spans="1:4" ht="15.75" customHeight="1" thickBot="1">
      <c r="A19" s="67">
        <v>420</v>
      </c>
      <c r="B19" s="67" t="s">
        <v>681</v>
      </c>
      <c r="C19" s="26">
        <v>141559191.39</v>
      </c>
      <c r="D19" s="113">
        <v>0.8</v>
      </c>
    </row>
    <row r="20" spans="1:4" ht="15.75" customHeight="1" thickBot="1">
      <c r="A20" s="67">
        <v>430</v>
      </c>
      <c r="B20" s="67" t="s">
        <v>682</v>
      </c>
      <c r="C20" s="26">
        <v>61456233.83</v>
      </c>
      <c r="D20" s="113">
        <v>0.3</v>
      </c>
    </row>
    <row r="21" spans="1:4" ht="15.75" customHeight="1" thickBot="1">
      <c r="A21" s="70">
        <v>450</v>
      </c>
      <c r="B21" s="70" t="s">
        <v>683</v>
      </c>
      <c r="C21" s="145">
        <v>82798152.9</v>
      </c>
      <c r="D21" s="256">
        <v>0.5</v>
      </c>
    </row>
    <row r="22" spans="1:4" ht="15.75" customHeight="1" thickBot="1">
      <c r="A22" s="67">
        <v>453</v>
      </c>
      <c r="B22" s="67" t="s">
        <v>684</v>
      </c>
      <c r="C22" s="26">
        <v>45517839.27</v>
      </c>
      <c r="D22" s="113">
        <v>0.3</v>
      </c>
    </row>
    <row r="23" spans="1:4" ht="15.75" customHeight="1" thickBot="1">
      <c r="A23" s="70">
        <v>460</v>
      </c>
      <c r="B23" s="70" t="s">
        <v>685</v>
      </c>
      <c r="C23" s="145">
        <v>316927532.23</v>
      </c>
      <c r="D23" s="256">
        <v>1.8</v>
      </c>
    </row>
    <row r="24" spans="1:4" ht="15.75" customHeight="1" thickBot="1">
      <c r="A24" s="67">
        <v>470</v>
      </c>
      <c r="B24" s="67" t="s">
        <v>686</v>
      </c>
      <c r="C24" s="26">
        <v>-388045854.3</v>
      </c>
      <c r="D24" s="113">
        <v>-2.2</v>
      </c>
    </row>
    <row r="25" spans="1:4" ht="21.75" customHeight="1" thickBot="1">
      <c r="A25" s="70" t="s">
        <v>687</v>
      </c>
      <c r="B25" s="70" t="s">
        <v>688</v>
      </c>
      <c r="C25" s="145">
        <v>1240435155.8</v>
      </c>
      <c r="D25" s="256">
        <v>7</v>
      </c>
    </row>
    <row r="26" spans="1:4" ht="15.75" customHeight="1" thickBot="1">
      <c r="A26" s="67">
        <v>48</v>
      </c>
      <c r="B26" s="67" t="s">
        <v>689</v>
      </c>
      <c r="C26" s="26">
        <v>97051900.39</v>
      </c>
      <c r="D26" s="113">
        <v>0.5</v>
      </c>
    </row>
    <row r="27" spans="1:4" ht="15.75" customHeight="1" thickBot="1">
      <c r="A27" s="67">
        <v>49</v>
      </c>
      <c r="B27" s="67" t="s">
        <v>32</v>
      </c>
      <c r="C27" s="26">
        <v>43972816.42</v>
      </c>
      <c r="D27" s="113">
        <v>0.2</v>
      </c>
    </row>
    <row r="28" spans="1:4" ht="21.75" customHeight="1" thickBot="1">
      <c r="A28" s="70">
        <v>4</v>
      </c>
      <c r="B28" s="70" t="s">
        <v>33</v>
      </c>
      <c r="C28" s="145">
        <v>1381459872.6</v>
      </c>
      <c r="D28" s="256">
        <v>7.7</v>
      </c>
    </row>
    <row r="29" spans="1:4" ht="21.75" customHeight="1" thickBot="1">
      <c r="A29" s="70" t="s">
        <v>690</v>
      </c>
      <c r="B29" s="70" t="s">
        <v>35</v>
      </c>
      <c r="C29" s="145">
        <v>17831851512</v>
      </c>
      <c r="D29" s="256">
        <v>100</v>
      </c>
    </row>
    <row r="30" spans="1:4" ht="21.75" customHeight="1" thickBot="1">
      <c r="A30" s="70" t="s">
        <v>666</v>
      </c>
      <c r="B30" s="70" t="s">
        <v>691</v>
      </c>
      <c r="C30" s="145">
        <v>85073679.36</v>
      </c>
      <c r="D30" s="256" t="s">
        <v>1025</v>
      </c>
    </row>
    <row r="31" spans="1:4" ht="35.25" customHeight="1" thickBot="1">
      <c r="A31" s="75"/>
      <c r="B31" s="75" t="s">
        <v>668</v>
      </c>
      <c r="C31" s="51">
        <v>17916925191</v>
      </c>
      <c r="D31" s="114" t="s">
        <v>1025</v>
      </c>
    </row>
    <row r="32" spans="1:4" ht="19.5" customHeight="1">
      <c r="A32" s="28" t="s">
        <v>987</v>
      </c>
      <c r="B32" s="259"/>
      <c r="C32" s="126"/>
      <c r="D32" s="126"/>
    </row>
    <row r="33" ht="12.75">
      <c r="A33" s="31" t="s">
        <v>669</v>
      </c>
    </row>
    <row r="34" ht="12.75">
      <c r="A34" s="7" t="s">
        <v>670</v>
      </c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0.875" style="7" customWidth="1"/>
    <col min="2" max="7" width="14.25390625" style="7" customWidth="1"/>
    <col min="8" max="16384" width="11.375" style="7" customWidth="1"/>
  </cols>
  <sheetData>
    <row r="1" s="1" customFormat="1" ht="13.5" customHeight="1">
      <c r="A1" s="1" t="s">
        <v>1087</v>
      </c>
    </row>
    <row r="2" s="1" customFormat="1" ht="27.75" customHeight="1">
      <c r="A2" s="91" t="s">
        <v>1088</v>
      </c>
    </row>
    <row r="3" spans="1:7" ht="24" customHeight="1">
      <c r="A3" s="35" t="s">
        <v>1089</v>
      </c>
      <c r="B3" s="6" t="s">
        <v>1090</v>
      </c>
      <c r="C3" s="36" t="s">
        <v>972</v>
      </c>
      <c r="D3" s="6" t="s">
        <v>1091</v>
      </c>
      <c r="E3" s="36" t="s">
        <v>972</v>
      </c>
      <c r="F3" s="6" t="s">
        <v>1092</v>
      </c>
      <c r="G3" s="36" t="s">
        <v>972</v>
      </c>
    </row>
    <row r="4" spans="1:7" ht="15" customHeight="1">
      <c r="A4" s="37"/>
      <c r="B4" s="12"/>
      <c r="C4" s="38" t="s">
        <v>973</v>
      </c>
      <c r="D4" s="12" t="s">
        <v>1093</v>
      </c>
      <c r="E4" s="38" t="s">
        <v>973</v>
      </c>
      <c r="F4" s="12"/>
      <c r="G4" s="38" t="s">
        <v>973</v>
      </c>
    </row>
    <row r="5" spans="1:7" ht="15" customHeight="1">
      <c r="A5" s="37"/>
      <c r="B5" s="12"/>
      <c r="C5" s="38" t="s">
        <v>974</v>
      </c>
      <c r="D5" s="12"/>
      <c r="E5" s="38" t="s">
        <v>974</v>
      </c>
      <c r="F5" s="12"/>
      <c r="G5" s="38" t="s">
        <v>974</v>
      </c>
    </row>
    <row r="6" spans="1:7" ht="24" customHeight="1">
      <c r="A6" s="40"/>
      <c r="B6" s="16"/>
      <c r="C6" s="41" t="s">
        <v>986</v>
      </c>
      <c r="D6" s="16"/>
      <c r="E6" s="41" t="s">
        <v>986</v>
      </c>
      <c r="F6" s="16"/>
      <c r="G6" s="41" t="s">
        <v>986</v>
      </c>
    </row>
    <row r="7" spans="1:8" ht="30" customHeight="1" thickBot="1">
      <c r="A7" s="43">
        <v>1994</v>
      </c>
      <c r="B7" s="21">
        <v>5454599</v>
      </c>
      <c r="C7" s="44" t="s">
        <v>1025</v>
      </c>
      <c r="D7" s="20">
        <v>1155023</v>
      </c>
      <c r="E7" s="44" t="s">
        <v>1025</v>
      </c>
      <c r="F7" s="21">
        <v>20875408</v>
      </c>
      <c r="G7" s="44" t="s">
        <v>1025</v>
      </c>
      <c r="H7" s="22"/>
    </row>
    <row r="8" spans="1:8" ht="19.5" customHeight="1" thickBot="1">
      <c r="A8" s="45">
        <v>1995</v>
      </c>
      <c r="B8" s="46">
        <v>5702352</v>
      </c>
      <c r="C8" s="113">
        <f aca="true" t="shared" si="0" ref="C8:C13">(B8-B7)/B7*100</f>
        <v>4.542093745113069</v>
      </c>
      <c r="D8" s="26">
        <v>1201676</v>
      </c>
      <c r="E8" s="113">
        <f aca="true" t="shared" si="1" ref="E8:E13">(D8-D7)/D7*100</f>
        <v>4.039140346122978</v>
      </c>
      <c r="F8" s="26">
        <v>22276549</v>
      </c>
      <c r="G8" s="113">
        <f aca="true" t="shared" si="2" ref="G8:G13">(F8-F7)/F7*100</f>
        <v>6.711921510707719</v>
      </c>
      <c r="H8" s="22"/>
    </row>
    <row r="9" spans="1:7" ht="19.5" customHeight="1" thickBot="1">
      <c r="A9" s="45">
        <v>1996</v>
      </c>
      <c r="B9" s="26">
        <v>5599991</v>
      </c>
      <c r="C9" s="113">
        <f t="shared" si="0"/>
        <v>-1.7950663164953689</v>
      </c>
      <c r="D9" s="26">
        <v>1117084</v>
      </c>
      <c r="E9" s="113">
        <f t="shared" si="1"/>
        <v>-7.03950149624358</v>
      </c>
      <c r="F9" s="26">
        <v>18812841</v>
      </c>
      <c r="G9" s="113">
        <f t="shared" si="2"/>
        <v>-15.548674078736344</v>
      </c>
    </row>
    <row r="10" spans="1:11" ht="19.5" customHeight="1" thickBot="1">
      <c r="A10" s="45">
        <v>1997</v>
      </c>
      <c r="B10" s="26">
        <v>5669325</v>
      </c>
      <c r="C10" s="113">
        <f t="shared" si="0"/>
        <v>1.2381091326753917</v>
      </c>
      <c r="D10" s="26">
        <v>1150122</v>
      </c>
      <c r="E10" s="113">
        <f t="shared" si="1"/>
        <v>2.9575215471710274</v>
      </c>
      <c r="F10" s="26">
        <v>18987651</v>
      </c>
      <c r="G10" s="113">
        <f t="shared" si="2"/>
        <v>0.929205748350289</v>
      </c>
      <c r="I10" s="27"/>
      <c r="J10" s="27"/>
      <c r="K10" s="27"/>
    </row>
    <row r="11" spans="1:7" ht="19.5" customHeight="1" thickBot="1">
      <c r="A11" s="45">
        <v>1998</v>
      </c>
      <c r="B11" s="26">
        <v>5768621</v>
      </c>
      <c r="C11" s="113">
        <f t="shared" si="0"/>
        <v>1.7514607118131347</v>
      </c>
      <c r="D11" s="26">
        <v>1154759</v>
      </c>
      <c r="E11" s="113">
        <f t="shared" si="1"/>
        <v>0.4031746197359932</v>
      </c>
      <c r="F11" s="26">
        <v>17067058</v>
      </c>
      <c r="G11" s="113">
        <f t="shared" si="2"/>
        <v>-10.114958401120813</v>
      </c>
    </row>
    <row r="12" spans="1:7" ht="19.5" customHeight="1" thickBot="1">
      <c r="A12" s="45">
        <v>1999</v>
      </c>
      <c r="B12" s="26">
        <v>5833167</v>
      </c>
      <c r="C12" s="113">
        <f t="shared" si="0"/>
        <v>1.1189155952523142</v>
      </c>
      <c r="D12" s="26">
        <v>1096033</v>
      </c>
      <c r="E12" s="113">
        <f t="shared" si="1"/>
        <v>-5.085563308014919</v>
      </c>
      <c r="F12" s="26">
        <v>12747160</v>
      </c>
      <c r="G12" s="113">
        <f t="shared" si="2"/>
        <v>-25.311321963047174</v>
      </c>
    </row>
    <row r="13" spans="1:7" ht="30" customHeight="1" thickBot="1">
      <c r="A13" s="50">
        <v>2000</v>
      </c>
      <c r="B13" s="51">
        <v>5947035</v>
      </c>
      <c r="C13" s="114">
        <f t="shared" si="0"/>
        <v>1.9520785192674923</v>
      </c>
      <c r="D13" s="51">
        <v>1097932</v>
      </c>
      <c r="E13" s="114">
        <f t="shared" si="1"/>
        <v>0.1732612065512626</v>
      </c>
      <c r="F13" s="51">
        <v>12447351</v>
      </c>
      <c r="G13" s="114">
        <f t="shared" si="2"/>
        <v>-2.351967026380778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spans="1:7" ht="12.75" customHeight="1">
      <c r="A15" s="31" t="s">
        <v>1094</v>
      </c>
      <c r="B15" s="31"/>
      <c r="C15" s="31"/>
      <c r="D15" s="31"/>
      <c r="E15" s="31"/>
      <c r="F15" s="31"/>
      <c r="G15" s="31"/>
    </row>
    <row r="16" spans="1:7" ht="12.75" customHeight="1">
      <c r="A16" s="31" t="s">
        <v>1095</v>
      </c>
      <c r="B16" s="31"/>
      <c r="C16" s="31"/>
      <c r="D16" s="31"/>
      <c r="E16" s="31"/>
      <c r="F16" s="31"/>
      <c r="G16" s="31"/>
    </row>
    <row r="17" ht="12.75" customHeight="1">
      <c r="A17" s="7" t="s">
        <v>1096</v>
      </c>
    </row>
    <row r="18" ht="12.75" customHeight="1">
      <c r="A18" s="7" t="s">
        <v>1097</v>
      </c>
    </row>
    <row r="19" ht="12.75" customHeight="1">
      <c r="A19" s="7" t="s">
        <v>1098</v>
      </c>
    </row>
    <row r="20" ht="12.75" customHeight="1">
      <c r="A20" s="7" t="s">
        <v>1099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 2000, Bundesamt für Sozialversicherung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K1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3.875" style="7" customWidth="1"/>
    <col min="2" max="6" width="15.75390625" style="7" customWidth="1"/>
    <col min="7" max="7" width="11.875" style="7" customWidth="1"/>
    <col min="8" max="16384" width="11.375" style="7" customWidth="1"/>
  </cols>
  <sheetData>
    <row r="1" s="1" customFormat="1" ht="13.5" customHeight="1">
      <c r="A1" s="1" t="s">
        <v>692</v>
      </c>
    </row>
    <row r="2" s="1" customFormat="1" ht="27.75" customHeight="1">
      <c r="A2" s="91" t="s">
        <v>693</v>
      </c>
    </row>
    <row r="3" spans="1:7" ht="24" customHeight="1">
      <c r="A3" s="35" t="s">
        <v>982</v>
      </c>
      <c r="B3" s="6" t="s">
        <v>694</v>
      </c>
      <c r="C3" s="36"/>
      <c r="D3" s="6" t="s">
        <v>695</v>
      </c>
      <c r="E3" s="36"/>
      <c r="F3" s="6" t="s">
        <v>696</v>
      </c>
      <c r="G3" s="36" t="s">
        <v>972</v>
      </c>
    </row>
    <row r="4" spans="1:7" ht="15" customHeight="1">
      <c r="A4" s="37"/>
      <c r="B4" s="12" t="s">
        <v>697</v>
      </c>
      <c r="C4" s="38" t="s">
        <v>698</v>
      </c>
      <c r="D4" s="12" t="s">
        <v>699</v>
      </c>
      <c r="E4" s="38" t="s">
        <v>700</v>
      </c>
      <c r="F4" s="12" t="s">
        <v>701</v>
      </c>
      <c r="G4" s="38" t="s">
        <v>973</v>
      </c>
    </row>
    <row r="5" spans="1:7" ht="15" customHeight="1">
      <c r="A5" s="37"/>
      <c r="B5" s="12" t="s">
        <v>702</v>
      </c>
      <c r="C5" s="38" t="s">
        <v>702</v>
      </c>
      <c r="D5" s="12" t="s">
        <v>703</v>
      </c>
      <c r="E5" s="38" t="s">
        <v>50</v>
      </c>
      <c r="F5" s="12"/>
      <c r="G5" s="38" t="s">
        <v>974</v>
      </c>
    </row>
    <row r="6" spans="1:7" ht="24" customHeight="1">
      <c r="A6" s="40"/>
      <c r="B6" s="16"/>
      <c r="C6" s="41"/>
      <c r="D6" s="16"/>
      <c r="E6" s="41"/>
      <c r="F6" s="16"/>
      <c r="G6" s="41" t="s">
        <v>986</v>
      </c>
    </row>
    <row r="7" spans="1:8" ht="30" customHeight="1" thickBot="1">
      <c r="A7" s="43">
        <v>1994</v>
      </c>
      <c r="B7" s="20">
        <v>4424721000</v>
      </c>
      <c r="C7" s="44">
        <v>7733883000</v>
      </c>
      <c r="D7" s="20">
        <v>7245197000</v>
      </c>
      <c r="E7" s="44">
        <v>4913392000</v>
      </c>
      <c r="F7" s="20">
        <v>12158596000</v>
      </c>
      <c r="G7" s="48" t="s">
        <v>1025</v>
      </c>
      <c r="H7" s="22"/>
    </row>
    <row r="8" spans="1:7" ht="19.5" customHeight="1" thickBot="1">
      <c r="A8" s="45">
        <v>1995</v>
      </c>
      <c r="B8" s="26">
        <v>4866523000</v>
      </c>
      <c r="C8" s="47">
        <v>8051465000</v>
      </c>
      <c r="D8" s="26">
        <v>7671754000</v>
      </c>
      <c r="E8" s="47">
        <v>5246769000</v>
      </c>
      <c r="F8" s="26">
        <v>12918536000</v>
      </c>
      <c r="G8" s="49">
        <f aca="true" t="shared" si="0" ref="G8:G13">(F8-F7)/F7*100</f>
        <v>6.250228233588813</v>
      </c>
    </row>
    <row r="9" spans="1:11" ht="19.5" customHeight="1" thickBot="1">
      <c r="A9" s="45">
        <v>1996</v>
      </c>
      <c r="B9" s="26">
        <v>4170906498.3500004</v>
      </c>
      <c r="C9" s="47">
        <v>8662528518.79</v>
      </c>
      <c r="D9" s="26">
        <v>8044141952.3</v>
      </c>
      <c r="E9" s="47">
        <v>4789293064.84</v>
      </c>
      <c r="F9" s="26">
        <v>12833435017.170002</v>
      </c>
      <c r="G9" s="49">
        <f t="shared" si="0"/>
        <v>-0.6587509825416596</v>
      </c>
      <c r="I9" s="27"/>
      <c r="J9" s="27"/>
      <c r="K9" s="27"/>
    </row>
    <row r="10" spans="1:7" ht="19.5" customHeight="1" thickBot="1">
      <c r="A10" s="45">
        <v>1997</v>
      </c>
      <c r="B10" s="26">
        <v>4394709847.73</v>
      </c>
      <c r="C10" s="47">
        <v>9362350997.41</v>
      </c>
      <c r="D10" s="26">
        <v>9077911654.87</v>
      </c>
      <c r="E10" s="47">
        <v>4679149190.27</v>
      </c>
      <c r="F10" s="26">
        <v>13757060845.14</v>
      </c>
      <c r="G10" s="49">
        <f t="shared" si="0"/>
        <v>7.197027348751661</v>
      </c>
    </row>
    <row r="11" spans="1:7" ht="19.5" customHeight="1" thickBot="1">
      <c r="A11" s="45">
        <v>1998</v>
      </c>
      <c r="B11" s="26">
        <v>4492004206.21</v>
      </c>
      <c r="C11" s="47">
        <v>10278585833.72</v>
      </c>
      <c r="D11" s="26">
        <v>9968547987.18</v>
      </c>
      <c r="E11" s="47">
        <v>4802042053.0199995</v>
      </c>
      <c r="F11" s="26">
        <v>14770590039.96</v>
      </c>
      <c r="G11" s="49">
        <f t="shared" si="0"/>
        <v>7.367338170769612</v>
      </c>
    </row>
    <row r="12" spans="1:7" ht="19.5" customHeight="1" thickBot="1">
      <c r="A12" s="45">
        <v>1999</v>
      </c>
      <c r="B12" s="26">
        <v>4039072052.96</v>
      </c>
      <c r="C12" s="47">
        <v>10698624229.800001</v>
      </c>
      <c r="D12" s="26">
        <v>9829333068.85</v>
      </c>
      <c r="E12" s="47">
        <v>4908363213.940001</v>
      </c>
      <c r="F12" s="26">
        <v>14737696282.75</v>
      </c>
      <c r="G12" s="49">
        <f t="shared" si="0"/>
        <v>-0.22269765203021072</v>
      </c>
    </row>
    <row r="13" spans="1:7" ht="30" customHeight="1" thickBot="1">
      <c r="A13" s="50">
        <v>2000</v>
      </c>
      <c r="B13" s="110">
        <v>4332012500.639999</v>
      </c>
      <c r="C13" s="76">
        <v>10499430512.3</v>
      </c>
      <c r="D13" s="110">
        <v>10459056308.8</v>
      </c>
      <c r="E13" s="76">
        <v>4372386704.13</v>
      </c>
      <c r="F13" s="110">
        <v>14831443012.869999</v>
      </c>
      <c r="G13" s="53">
        <f t="shared" si="0"/>
        <v>0.6361016560622603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ht="12.75">
      <c r="A15" s="31" t="s">
        <v>704</v>
      </c>
    </row>
    <row r="16" ht="12.75">
      <c r="A16" s="7" t="s">
        <v>705</v>
      </c>
    </row>
    <row r="17" ht="12.75">
      <c r="A17" s="7" t="s">
        <v>706</v>
      </c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2.625" style="7" customWidth="1"/>
    <col min="2" max="2" width="17.25390625" style="7" customWidth="1"/>
    <col min="3" max="7" width="15.625" style="7" customWidth="1"/>
    <col min="8" max="16384" width="11.375" style="7" customWidth="1"/>
  </cols>
  <sheetData>
    <row r="1" s="1" customFormat="1" ht="13.5" customHeight="1">
      <c r="A1" s="1" t="s">
        <v>707</v>
      </c>
    </row>
    <row r="2" s="1" customFormat="1" ht="27.75" customHeight="1">
      <c r="A2" s="91" t="s">
        <v>708</v>
      </c>
    </row>
    <row r="3" spans="1:7" ht="24" customHeight="1">
      <c r="A3" s="35" t="s">
        <v>982</v>
      </c>
      <c r="B3" s="6" t="s">
        <v>709</v>
      </c>
      <c r="C3" s="36" t="s">
        <v>972</v>
      </c>
      <c r="D3" s="6" t="s">
        <v>710</v>
      </c>
      <c r="E3" s="36" t="s">
        <v>972</v>
      </c>
      <c r="F3" s="6" t="s">
        <v>711</v>
      </c>
      <c r="G3" s="36" t="s">
        <v>972</v>
      </c>
    </row>
    <row r="4" spans="1:7" ht="15" customHeight="1">
      <c r="A4" s="37"/>
      <c r="B4" s="12" t="s">
        <v>1128</v>
      </c>
      <c r="C4" s="38" t="s">
        <v>973</v>
      </c>
      <c r="D4" s="12" t="s">
        <v>712</v>
      </c>
      <c r="E4" s="38" t="s">
        <v>973</v>
      </c>
      <c r="F4" s="12" t="s">
        <v>962</v>
      </c>
      <c r="G4" s="38" t="s">
        <v>973</v>
      </c>
    </row>
    <row r="5" spans="1:7" ht="15" customHeight="1">
      <c r="A5" s="37"/>
      <c r="B5" s="12"/>
      <c r="C5" s="38" t="s">
        <v>974</v>
      </c>
      <c r="D5" s="12" t="s">
        <v>963</v>
      </c>
      <c r="E5" s="38" t="s">
        <v>974</v>
      </c>
      <c r="F5" s="12"/>
      <c r="G5" s="38" t="s">
        <v>974</v>
      </c>
    </row>
    <row r="6" spans="1:7" ht="24" customHeight="1">
      <c r="A6" s="40"/>
      <c r="B6" s="16"/>
      <c r="C6" s="41" t="s">
        <v>986</v>
      </c>
      <c r="D6" s="16" t="s">
        <v>1128</v>
      </c>
      <c r="E6" s="41" t="s">
        <v>986</v>
      </c>
      <c r="F6" s="16"/>
      <c r="G6" s="41" t="s">
        <v>986</v>
      </c>
    </row>
    <row r="7" spans="1:8" ht="30" customHeight="1" thickBot="1">
      <c r="A7" s="43">
        <v>1994</v>
      </c>
      <c r="B7" s="20">
        <v>3986037000</v>
      </c>
      <c r="C7" s="48" t="s">
        <v>1025</v>
      </c>
      <c r="D7" s="20">
        <v>507.4086577421619</v>
      </c>
      <c r="E7" s="48" t="s">
        <v>1025</v>
      </c>
      <c r="F7" s="143">
        <v>27.871248612656103</v>
      </c>
      <c r="G7" s="48" t="s">
        <v>1025</v>
      </c>
      <c r="H7" s="22"/>
    </row>
    <row r="8" spans="1:7" ht="19.5" customHeight="1" thickBot="1">
      <c r="A8" s="45">
        <v>1995</v>
      </c>
      <c r="B8" s="26">
        <v>4079950000</v>
      </c>
      <c r="C8" s="49">
        <f aca="true" t="shared" si="0" ref="C8:C13">(B8-B7)/B7*100</f>
        <v>2.3560493793710395</v>
      </c>
      <c r="D8" s="26">
        <v>509.9269495696064</v>
      </c>
      <c r="E8" s="49">
        <f aca="true" t="shared" si="1" ref="E8:E13">(D8-D7)/D7*100</f>
        <v>0.496304465645157</v>
      </c>
      <c r="F8" s="123">
        <v>27.92811379695848</v>
      </c>
      <c r="G8" s="49">
        <f aca="true" t="shared" si="2" ref="G8:G13">(F8-F7)/F7*100</f>
        <v>0.20402811905798854</v>
      </c>
    </row>
    <row r="9" spans="1:11" ht="19.5" customHeight="1" thickBot="1">
      <c r="A9" s="45">
        <v>1996</v>
      </c>
      <c r="B9" s="26">
        <v>4007836659.6</v>
      </c>
      <c r="C9" s="49">
        <f t="shared" si="0"/>
        <v>-1.767505493939879</v>
      </c>
      <c r="D9" s="26">
        <v>495.44049577714947</v>
      </c>
      <c r="E9" s="49">
        <f t="shared" si="1"/>
        <v>-2.840888053609233</v>
      </c>
      <c r="F9" s="123">
        <v>24.196501185861983</v>
      </c>
      <c r="G9" s="49">
        <f t="shared" si="2"/>
        <v>-13.361491714857198</v>
      </c>
      <c r="I9" s="27"/>
      <c r="J9" s="27"/>
      <c r="K9" s="27"/>
    </row>
    <row r="10" spans="1:7" ht="19.5" customHeight="1" thickBot="1">
      <c r="A10" s="45">
        <v>1997</v>
      </c>
      <c r="B10" s="26">
        <v>4017395607.9</v>
      </c>
      <c r="C10" s="49">
        <f t="shared" si="0"/>
        <v>0.23850643406595856</v>
      </c>
      <c r="D10" s="26">
        <v>514</v>
      </c>
      <c r="E10" s="49">
        <f t="shared" si="1"/>
        <v>3.7460612083673217</v>
      </c>
      <c r="F10" s="123">
        <v>22.4</v>
      </c>
      <c r="G10" s="49">
        <f t="shared" si="2"/>
        <v>-7.42463206586116</v>
      </c>
    </row>
    <row r="11" spans="1:7" ht="19.5" customHeight="1" thickBot="1">
      <c r="A11" s="45">
        <v>1998</v>
      </c>
      <c r="B11" s="26">
        <v>4117666794.7</v>
      </c>
      <c r="C11" s="49">
        <f t="shared" si="0"/>
        <v>2.4959251362455226</v>
      </c>
      <c r="D11" s="26">
        <v>531.54</v>
      </c>
      <c r="E11" s="49">
        <f t="shared" si="1"/>
        <v>3.4124513618676975</v>
      </c>
      <c r="F11" s="123">
        <v>22</v>
      </c>
      <c r="G11" s="49">
        <f t="shared" si="2"/>
        <v>-1.7857142857142794</v>
      </c>
    </row>
    <row r="12" spans="1:7" ht="19.5" customHeight="1" thickBot="1">
      <c r="A12" s="45">
        <v>1999</v>
      </c>
      <c r="B12" s="26">
        <v>4531003557.1</v>
      </c>
      <c r="C12" s="49">
        <f t="shared" si="0"/>
        <v>10.038130402683906</v>
      </c>
      <c r="D12" s="26">
        <v>583.22</v>
      </c>
      <c r="E12" s="49">
        <f t="shared" si="1"/>
        <v>9.72269255371187</v>
      </c>
      <c r="F12" s="123">
        <v>24.8</v>
      </c>
      <c r="G12" s="49">
        <f t="shared" si="2"/>
        <v>12.727272727272732</v>
      </c>
    </row>
    <row r="13" spans="1:7" ht="30" customHeight="1" thickBot="1">
      <c r="A13" s="50">
        <v>2000</v>
      </c>
      <c r="B13" s="110">
        <v>4046317342.7</v>
      </c>
      <c r="C13" s="53">
        <f t="shared" si="0"/>
        <v>-10.69710513999721</v>
      </c>
      <c r="D13" s="110">
        <v>529.86</v>
      </c>
      <c r="E13" s="53">
        <f t="shared" si="1"/>
        <v>-9.149206131476975</v>
      </c>
      <c r="F13" s="135">
        <v>22.9</v>
      </c>
      <c r="G13" s="53">
        <f t="shared" si="2"/>
        <v>-7.661290322580654</v>
      </c>
    </row>
    <row r="14" spans="1:7" ht="19.5" customHeight="1">
      <c r="A14" s="28" t="s">
        <v>987</v>
      </c>
      <c r="B14" s="28"/>
      <c r="C14" s="28"/>
      <c r="D14" s="28"/>
      <c r="E14" s="28"/>
      <c r="F14" s="28"/>
      <c r="G14" s="28"/>
    </row>
    <row r="15" ht="12.75">
      <c r="A15" s="31" t="s">
        <v>713</v>
      </c>
    </row>
    <row r="16" ht="12.75">
      <c r="A16" s="7" t="s">
        <v>714</v>
      </c>
    </row>
    <row r="17" ht="12.75">
      <c r="A17" s="7" t="s">
        <v>715</v>
      </c>
    </row>
    <row r="18" ht="12.75">
      <c r="A18" s="7" t="s">
        <v>716</v>
      </c>
    </row>
    <row r="19" ht="12.75">
      <c r="A19" s="7" t="s">
        <v>717</v>
      </c>
    </row>
    <row r="20" ht="12.75">
      <c r="A20" s="7" t="s">
        <v>718</v>
      </c>
    </row>
  </sheetData>
  <printOptions/>
  <pageMargins left="0.7874015748031497" right="0.7874015748031497" top="1.47" bottom="0.49" header="0.93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0.625" style="7" customWidth="1"/>
    <col min="2" max="2" width="60.75390625" style="117" customWidth="1"/>
    <col min="3" max="4" width="17.00390625" style="22" customWidth="1"/>
    <col min="5" max="16384" width="11.375" style="7" customWidth="1"/>
  </cols>
  <sheetData>
    <row r="1" spans="1:4" s="1" customFormat="1" ht="13.5" customHeight="1">
      <c r="A1" s="1" t="s">
        <v>719</v>
      </c>
      <c r="B1" s="163"/>
      <c r="C1" s="164"/>
      <c r="D1" s="164"/>
    </row>
    <row r="2" spans="1:4" s="1" customFormat="1" ht="27.75" customHeight="1">
      <c r="A2" s="91" t="s">
        <v>720</v>
      </c>
      <c r="B2" s="163"/>
      <c r="C2" s="164"/>
      <c r="D2" s="164"/>
    </row>
    <row r="3" spans="1:4" ht="39" customHeight="1">
      <c r="A3" s="35" t="s">
        <v>5</v>
      </c>
      <c r="B3" s="258"/>
      <c r="C3" s="116" t="s">
        <v>634</v>
      </c>
      <c r="D3" s="89" t="s">
        <v>635</v>
      </c>
    </row>
    <row r="4" spans="1:4" ht="37.5" customHeight="1">
      <c r="A4" s="165"/>
      <c r="B4" s="92"/>
      <c r="C4" s="166" t="s">
        <v>1128</v>
      </c>
      <c r="D4" s="42" t="s">
        <v>986</v>
      </c>
    </row>
    <row r="5" spans="1:4" ht="30" customHeight="1" thickBot="1">
      <c r="A5" s="64"/>
      <c r="B5" s="64" t="s">
        <v>721</v>
      </c>
      <c r="C5" s="20">
        <v>4332012500.6</v>
      </c>
      <c r="D5" s="136">
        <v>29.2</v>
      </c>
    </row>
    <row r="6" spans="1:4" ht="21.75" customHeight="1" thickBot="1">
      <c r="A6" s="67">
        <v>10</v>
      </c>
      <c r="B6" s="67" t="s">
        <v>722</v>
      </c>
      <c r="C6" s="26">
        <v>1099885020.2</v>
      </c>
      <c r="D6" s="113">
        <v>7.4</v>
      </c>
    </row>
    <row r="7" spans="1:4" ht="21.75" customHeight="1" thickBot="1">
      <c r="A7" s="67">
        <v>11</v>
      </c>
      <c r="B7" s="67" t="s">
        <v>723</v>
      </c>
      <c r="C7" s="26">
        <v>2312556015.9</v>
      </c>
      <c r="D7" s="113">
        <v>15.6</v>
      </c>
    </row>
    <row r="8" spans="1:4" ht="18.75" customHeight="1" thickBot="1">
      <c r="A8" s="67"/>
      <c r="B8" s="67" t="s">
        <v>819</v>
      </c>
      <c r="C8" s="26">
        <v>2464806936.7</v>
      </c>
      <c r="D8" s="113">
        <v>16.6</v>
      </c>
    </row>
    <row r="9" spans="1:4" ht="18.75" customHeight="1" thickBot="1">
      <c r="A9" s="67"/>
      <c r="B9" s="67" t="s">
        <v>820</v>
      </c>
      <c r="C9" s="26">
        <v>-152250920.8</v>
      </c>
      <c r="D9" s="113">
        <v>-1</v>
      </c>
    </row>
    <row r="10" spans="1:4" ht="21.75" customHeight="1" thickBot="1">
      <c r="A10" s="67">
        <v>12</v>
      </c>
      <c r="B10" s="67" t="s">
        <v>821</v>
      </c>
      <c r="C10" s="26">
        <v>285822904.28</v>
      </c>
      <c r="D10" s="113">
        <v>1.9</v>
      </c>
    </row>
    <row r="11" spans="1:4" ht="18.75" customHeight="1" thickBot="1">
      <c r="A11" s="67"/>
      <c r="B11" s="67" t="s">
        <v>822</v>
      </c>
      <c r="C11" s="26">
        <v>315239398.88</v>
      </c>
      <c r="D11" s="113">
        <v>2.1</v>
      </c>
    </row>
    <row r="12" spans="1:4" ht="18.75" customHeight="1" thickBot="1">
      <c r="A12" s="67"/>
      <c r="B12" s="67" t="s">
        <v>820</v>
      </c>
      <c r="C12" s="26">
        <v>-29416494.6</v>
      </c>
      <c r="D12" s="113">
        <v>-0.2</v>
      </c>
    </row>
    <row r="13" spans="1:4" ht="24" customHeight="1" thickBot="1">
      <c r="A13" s="67">
        <v>13</v>
      </c>
      <c r="B13" s="67" t="s">
        <v>823</v>
      </c>
      <c r="C13" s="26">
        <v>23017607.16</v>
      </c>
      <c r="D13" s="113">
        <v>0.2</v>
      </c>
    </row>
    <row r="14" spans="1:4" ht="21.75" customHeight="1" thickBot="1">
      <c r="A14" s="67">
        <v>14</v>
      </c>
      <c r="B14" s="67" t="s">
        <v>824</v>
      </c>
      <c r="C14" s="26">
        <v>321591528.19</v>
      </c>
      <c r="D14" s="113">
        <v>2.2</v>
      </c>
    </row>
    <row r="15" spans="1:4" ht="18.75" customHeight="1" thickBot="1">
      <c r="A15" s="267"/>
      <c r="B15" s="267" t="s">
        <v>825</v>
      </c>
      <c r="C15" s="268"/>
      <c r="D15" s="278"/>
    </row>
    <row r="16" spans="1:4" ht="21.75" customHeight="1" thickBot="1">
      <c r="A16" s="67">
        <v>15</v>
      </c>
      <c r="B16" s="67" t="s">
        <v>826</v>
      </c>
      <c r="C16" s="26">
        <v>8843122.55</v>
      </c>
      <c r="D16" s="113">
        <v>0.1</v>
      </c>
    </row>
    <row r="17" spans="1:4" ht="18.75" customHeight="1" thickBot="1">
      <c r="A17" s="67"/>
      <c r="B17" s="67" t="s">
        <v>827</v>
      </c>
      <c r="C17" s="26"/>
      <c r="D17" s="113"/>
    </row>
    <row r="18" spans="1:4" ht="21.75" customHeight="1" thickBot="1">
      <c r="A18" s="67">
        <v>16</v>
      </c>
      <c r="B18" s="67" t="s">
        <v>828</v>
      </c>
      <c r="C18" s="26">
        <v>280296302.32</v>
      </c>
      <c r="D18" s="113">
        <v>1.9</v>
      </c>
    </row>
    <row r="19" spans="1:4" ht="30" customHeight="1" thickBot="1">
      <c r="A19" s="67"/>
      <c r="B19" s="67" t="s">
        <v>829</v>
      </c>
      <c r="C19" s="26">
        <v>10499430512</v>
      </c>
      <c r="D19" s="113">
        <v>70.8</v>
      </c>
    </row>
    <row r="20" spans="1:4" ht="21.75" customHeight="1" thickBot="1">
      <c r="A20" s="67">
        <v>17</v>
      </c>
      <c r="B20" s="67" t="s">
        <v>830</v>
      </c>
      <c r="C20" s="26">
        <v>9383081828</v>
      </c>
      <c r="D20" s="113">
        <v>63.3</v>
      </c>
    </row>
    <row r="21" spans="1:4" ht="18.75" customHeight="1" thickBot="1">
      <c r="A21" s="67"/>
      <c r="B21" s="67" t="s">
        <v>831</v>
      </c>
      <c r="C21" s="26">
        <v>9827354799.2</v>
      </c>
      <c r="D21" s="113">
        <v>66.3</v>
      </c>
    </row>
    <row r="22" spans="1:4" ht="18.75" customHeight="1" thickBot="1">
      <c r="A22" s="70"/>
      <c r="B22" s="70" t="s">
        <v>832</v>
      </c>
      <c r="C22" s="145">
        <v>-444272971.2</v>
      </c>
      <c r="D22" s="256">
        <v>-3</v>
      </c>
    </row>
    <row r="23" spans="1:4" ht="21.75" customHeight="1" thickBot="1">
      <c r="A23" s="67">
        <v>18</v>
      </c>
      <c r="B23" s="67" t="s">
        <v>833</v>
      </c>
      <c r="C23" s="26">
        <v>935154348.53</v>
      </c>
      <c r="D23" s="113">
        <v>6.3</v>
      </c>
    </row>
    <row r="24" spans="1:4" ht="18.75" customHeight="1" thickBot="1">
      <c r="A24" s="70"/>
      <c r="B24" s="70" t="s">
        <v>834</v>
      </c>
      <c r="C24" s="145">
        <v>1345712756.6</v>
      </c>
      <c r="D24" s="256">
        <v>9.1</v>
      </c>
    </row>
    <row r="25" spans="1:4" ht="18.75" customHeight="1" thickBot="1">
      <c r="A25" s="67"/>
      <c r="B25" s="67" t="s">
        <v>832</v>
      </c>
      <c r="C25" s="26">
        <v>-410558408.1</v>
      </c>
      <c r="D25" s="113">
        <v>-2.8</v>
      </c>
    </row>
    <row r="26" spans="1:4" ht="21.75" customHeight="1" thickBot="1">
      <c r="A26" s="67">
        <v>19</v>
      </c>
      <c r="B26" s="67" t="s">
        <v>835</v>
      </c>
      <c r="C26" s="26">
        <v>181194335.77</v>
      </c>
      <c r="D26" s="113">
        <v>1.2</v>
      </c>
    </row>
    <row r="27" spans="1:4" ht="18.75" customHeight="1" thickBot="1">
      <c r="A27" s="67"/>
      <c r="B27" s="67" t="s">
        <v>836</v>
      </c>
      <c r="C27" s="26">
        <v>521979280.04</v>
      </c>
      <c r="D27" s="113">
        <v>3.5</v>
      </c>
    </row>
    <row r="28" spans="1:4" ht="18.75" customHeight="1" thickBot="1">
      <c r="A28" s="67"/>
      <c r="B28" s="67" t="s">
        <v>832</v>
      </c>
      <c r="C28" s="26">
        <v>-340784945.3</v>
      </c>
      <c r="D28" s="113">
        <v>-2.3</v>
      </c>
    </row>
    <row r="29" spans="1:4" ht="36" customHeight="1" thickBot="1">
      <c r="A29" s="75">
        <v>1</v>
      </c>
      <c r="B29" s="75" t="s">
        <v>837</v>
      </c>
      <c r="C29" s="51">
        <v>14831443013</v>
      </c>
      <c r="D29" s="114">
        <v>100</v>
      </c>
    </row>
    <row r="30" spans="1:4" ht="18.75" customHeight="1">
      <c r="A30" s="28" t="s">
        <v>987</v>
      </c>
      <c r="B30" s="259"/>
      <c r="C30" s="126"/>
      <c r="D30" s="126"/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0.625" style="7" customWidth="1"/>
    <col min="2" max="2" width="60.75390625" style="117" customWidth="1"/>
    <col min="3" max="4" width="16.875" style="22" customWidth="1"/>
    <col min="5" max="16384" width="11.375" style="7" customWidth="1"/>
  </cols>
  <sheetData>
    <row r="1" spans="1:4" s="1" customFormat="1" ht="13.5" customHeight="1">
      <c r="A1" s="1" t="s">
        <v>838</v>
      </c>
      <c r="B1" s="163"/>
      <c r="C1" s="164"/>
      <c r="D1" s="164"/>
    </row>
    <row r="2" spans="1:4" s="1" customFormat="1" ht="27.75" customHeight="1">
      <c r="A2" s="91" t="s">
        <v>839</v>
      </c>
      <c r="B2" s="163"/>
      <c r="C2" s="164"/>
      <c r="D2" s="164"/>
    </row>
    <row r="3" spans="1:4" ht="39" customHeight="1">
      <c r="A3" s="35" t="s">
        <v>5</v>
      </c>
      <c r="B3" s="258"/>
      <c r="C3" s="116" t="s">
        <v>634</v>
      </c>
      <c r="D3" s="89" t="s">
        <v>635</v>
      </c>
    </row>
    <row r="4" spans="1:4" ht="37.5" customHeight="1">
      <c r="A4" s="165"/>
      <c r="B4" s="92"/>
      <c r="C4" s="166" t="s">
        <v>1128</v>
      </c>
      <c r="D4" s="42" t="s">
        <v>986</v>
      </c>
    </row>
    <row r="5" spans="1:4" ht="30" customHeight="1" thickBot="1">
      <c r="A5" s="64"/>
      <c r="B5" s="64" t="s">
        <v>840</v>
      </c>
      <c r="C5" s="20">
        <v>10459056309</v>
      </c>
      <c r="D5" s="136">
        <v>70.5</v>
      </c>
    </row>
    <row r="6" spans="1:4" ht="21.75" customHeight="1" thickBot="1">
      <c r="A6" s="67">
        <v>20</v>
      </c>
      <c r="B6" s="67" t="s">
        <v>841</v>
      </c>
      <c r="C6" s="26">
        <v>481872470.4</v>
      </c>
      <c r="D6" s="113">
        <v>3.2</v>
      </c>
    </row>
    <row r="7" spans="1:4" ht="21.75" customHeight="1" thickBot="1">
      <c r="A7" s="67">
        <v>21</v>
      </c>
      <c r="B7" s="67" t="s">
        <v>842</v>
      </c>
      <c r="C7" s="26">
        <v>2456104581.2</v>
      </c>
      <c r="D7" s="113">
        <v>16.6</v>
      </c>
    </row>
    <row r="8" spans="1:4" ht="21.75" customHeight="1" thickBot="1">
      <c r="A8" s="67">
        <v>22</v>
      </c>
      <c r="B8" s="67" t="s">
        <v>843</v>
      </c>
      <c r="C8" s="26">
        <v>151711719.97</v>
      </c>
      <c r="D8" s="113">
        <v>1</v>
      </c>
    </row>
    <row r="9" spans="1:4" ht="21.75" customHeight="1" thickBot="1">
      <c r="A9" s="67">
        <v>23</v>
      </c>
      <c r="B9" s="67" t="s">
        <v>844</v>
      </c>
      <c r="C9" s="26">
        <v>34523350.49</v>
      </c>
      <c r="D9" s="113">
        <v>0.2</v>
      </c>
    </row>
    <row r="10" spans="1:4" ht="21.75" customHeight="1" thickBot="1">
      <c r="A10" s="67">
        <v>24</v>
      </c>
      <c r="B10" s="67" t="s">
        <v>845</v>
      </c>
      <c r="C10" s="26">
        <v>14216251.33</v>
      </c>
      <c r="D10" s="113">
        <v>0.1</v>
      </c>
    </row>
    <row r="11" spans="1:4" ht="21.75" customHeight="1" thickBot="1">
      <c r="A11" s="67">
        <v>25</v>
      </c>
      <c r="B11" s="67" t="s">
        <v>846</v>
      </c>
      <c r="C11" s="26">
        <v>8320527.12</v>
      </c>
      <c r="D11" s="113">
        <v>0.1</v>
      </c>
    </row>
    <row r="12" spans="1:4" ht="21.75" customHeight="1" thickBot="1">
      <c r="A12" s="67">
        <v>26</v>
      </c>
      <c r="B12" s="67" t="s">
        <v>847</v>
      </c>
      <c r="C12" s="26">
        <v>769702767.68</v>
      </c>
      <c r="D12" s="113">
        <v>5.2</v>
      </c>
    </row>
    <row r="13" spans="1:4" ht="21.75" customHeight="1" thickBot="1">
      <c r="A13" s="67">
        <v>27</v>
      </c>
      <c r="B13" s="67" t="s">
        <v>848</v>
      </c>
      <c r="C13" s="26">
        <v>6542604640.6</v>
      </c>
      <c r="D13" s="113">
        <v>44.1</v>
      </c>
    </row>
    <row r="14" spans="1:4" ht="18.75" customHeight="1" thickBot="1">
      <c r="A14" s="67"/>
      <c r="B14" s="67" t="s">
        <v>849</v>
      </c>
      <c r="C14" s="26"/>
      <c r="D14" s="113"/>
    </row>
    <row r="15" spans="1:4" ht="18.75" customHeight="1" thickBot="1">
      <c r="A15" s="67">
        <v>270</v>
      </c>
      <c r="B15" s="67" t="s">
        <v>850</v>
      </c>
      <c r="C15" s="26">
        <v>3956218486.3</v>
      </c>
      <c r="D15" s="113">
        <v>26.7</v>
      </c>
    </row>
    <row r="16" spans="1:4" ht="18.75" customHeight="1" thickBot="1">
      <c r="A16" s="67">
        <v>270.1</v>
      </c>
      <c r="B16" s="67" t="s">
        <v>851</v>
      </c>
      <c r="C16" s="26">
        <v>143113617.4</v>
      </c>
      <c r="D16" s="113">
        <v>1</v>
      </c>
    </row>
    <row r="17" spans="1:4" ht="18.75" customHeight="1" thickBot="1">
      <c r="A17" s="67">
        <v>271</v>
      </c>
      <c r="B17" s="67" t="s">
        <v>852</v>
      </c>
      <c r="C17" s="26">
        <v>102744501.99</v>
      </c>
      <c r="D17" s="113">
        <v>0.7</v>
      </c>
    </row>
    <row r="18" spans="1:4" ht="18.75" customHeight="1" thickBot="1">
      <c r="A18" s="67">
        <v>272</v>
      </c>
      <c r="B18" s="67" t="s">
        <v>853</v>
      </c>
      <c r="C18" s="26">
        <v>1558317.7</v>
      </c>
      <c r="D18" s="113">
        <v>0</v>
      </c>
    </row>
    <row r="19" spans="1:4" ht="18.75" customHeight="1" thickBot="1">
      <c r="A19" s="67">
        <v>273</v>
      </c>
      <c r="B19" s="67" t="s">
        <v>854</v>
      </c>
      <c r="C19" s="26">
        <v>1466166497.3</v>
      </c>
      <c r="D19" s="113">
        <v>9.9</v>
      </c>
    </row>
    <row r="20" spans="1:4" ht="18.75" customHeight="1" thickBot="1">
      <c r="A20" s="67">
        <v>273.1</v>
      </c>
      <c r="B20" s="67" t="s">
        <v>855</v>
      </c>
      <c r="C20" s="26">
        <v>228994608.22</v>
      </c>
      <c r="D20" s="113">
        <v>1.5</v>
      </c>
    </row>
    <row r="21" spans="1:4" ht="18.75" customHeight="1" thickBot="1">
      <c r="A21" s="67">
        <v>274</v>
      </c>
      <c r="B21" s="67" t="s">
        <v>856</v>
      </c>
      <c r="C21" s="26">
        <v>146341909.04</v>
      </c>
      <c r="D21" s="113">
        <v>1</v>
      </c>
    </row>
    <row r="22" spans="1:4" ht="18.75" customHeight="1" thickBot="1">
      <c r="A22" s="67">
        <v>279</v>
      </c>
      <c r="B22" s="67" t="s">
        <v>857</v>
      </c>
      <c r="C22" s="26">
        <v>497466702.7</v>
      </c>
      <c r="D22" s="113">
        <v>3.4</v>
      </c>
    </row>
    <row r="23" spans="1:4" ht="21.75" customHeight="1" thickBot="1">
      <c r="A23" s="67"/>
      <c r="B23" s="67" t="s">
        <v>858</v>
      </c>
      <c r="C23" s="26">
        <v>4372386704.1</v>
      </c>
      <c r="D23" s="113">
        <v>29.5</v>
      </c>
    </row>
    <row r="24" spans="1:4" ht="21.75" customHeight="1" thickBot="1">
      <c r="A24" s="67">
        <v>28</v>
      </c>
      <c r="B24" s="67" t="s">
        <v>859</v>
      </c>
      <c r="C24" s="26">
        <v>326069361.37</v>
      </c>
      <c r="D24" s="113">
        <v>2.2</v>
      </c>
    </row>
    <row r="25" spans="1:4" ht="18.75" customHeight="1" thickBot="1">
      <c r="A25" s="67">
        <v>280</v>
      </c>
      <c r="B25" s="67" t="s">
        <v>860</v>
      </c>
      <c r="C25" s="26">
        <v>188679781.01</v>
      </c>
      <c r="D25" s="113">
        <v>1.3</v>
      </c>
    </row>
    <row r="26" spans="1:4" ht="18.75" customHeight="1" thickBot="1">
      <c r="A26" s="67">
        <v>281</v>
      </c>
      <c r="B26" s="67" t="s">
        <v>861</v>
      </c>
      <c r="C26" s="26">
        <v>89717859.03</v>
      </c>
      <c r="D26" s="113">
        <v>0.6</v>
      </c>
    </row>
    <row r="27" spans="1:4" ht="18.75" customHeight="1" thickBot="1">
      <c r="A27" s="67">
        <v>282</v>
      </c>
      <c r="B27" s="67" t="s">
        <v>862</v>
      </c>
      <c r="C27" s="26">
        <v>47671721.33</v>
      </c>
      <c r="D27" s="113">
        <v>0.3</v>
      </c>
    </row>
    <row r="28" spans="1:4" ht="21.75" customHeight="1" thickBot="1">
      <c r="A28" s="67">
        <v>29</v>
      </c>
      <c r="B28" s="67" t="s">
        <v>709</v>
      </c>
      <c r="C28" s="26">
        <v>4046317342.7</v>
      </c>
      <c r="D28" s="113">
        <v>27.3</v>
      </c>
    </row>
    <row r="29" spans="1:4" ht="18.75" customHeight="1" thickBot="1">
      <c r="A29" s="67">
        <v>290</v>
      </c>
      <c r="B29" s="67" t="s">
        <v>863</v>
      </c>
      <c r="C29" s="26">
        <v>2743174575.3</v>
      </c>
      <c r="D29" s="113">
        <v>18.5</v>
      </c>
    </row>
    <row r="30" spans="1:4" ht="18.75" customHeight="1" thickBot="1">
      <c r="A30" s="67">
        <v>290.9</v>
      </c>
      <c r="B30" s="67" t="s">
        <v>864</v>
      </c>
      <c r="C30" s="26">
        <v>88931883.61</v>
      </c>
      <c r="D30" s="113">
        <v>0.6</v>
      </c>
    </row>
    <row r="31" spans="1:4" ht="18.75" customHeight="1" thickBot="1">
      <c r="A31" s="67">
        <v>291</v>
      </c>
      <c r="B31" s="67" t="s">
        <v>865</v>
      </c>
      <c r="C31" s="26">
        <v>250059076.7</v>
      </c>
      <c r="D31" s="113">
        <v>1.7</v>
      </c>
    </row>
    <row r="32" spans="1:4" ht="18.75" customHeight="1" thickBot="1">
      <c r="A32" s="67">
        <v>292</v>
      </c>
      <c r="B32" s="67" t="s">
        <v>866</v>
      </c>
      <c r="C32" s="26">
        <v>4398494.01</v>
      </c>
      <c r="D32" s="113">
        <v>0</v>
      </c>
    </row>
    <row r="33" spans="1:4" ht="18.75" customHeight="1" thickBot="1">
      <c r="A33" s="67">
        <v>293</v>
      </c>
      <c r="B33" s="67" t="s">
        <v>867</v>
      </c>
      <c r="C33" s="26">
        <v>959674897.61</v>
      </c>
      <c r="D33" s="113">
        <v>6.5</v>
      </c>
    </row>
    <row r="34" spans="1:4" ht="18.75" customHeight="1" thickBot="1">
      <c r="A34" s="67">
        <v>299</v>
      </c>
      <c r="B34" s="67" t="s">
        <v>868</v>
      </c>
      <c r="C34" s="26">
        <v>238115.4</v>
      </c>
      <c r="D34" s="113">
        <v>0</v>
      </c>
    </row>
    <row r="35" spans="1:4" ht="35.25" customHeight="1" thickBot="1">
      <c r="A35" s="75">
        <v>2</v>
      </c>
      <c r="B35" s="75" t="s">
        <v>869</v>
      </c>
      <c r="C35" s="51">
        <v>14831443013</v>
      </c>
      <c r="D35" s="114">
        <v>100</v>
      </c>
    </row>
    <row r="36" spans="1:4" ht="19.5" customHeight="1">
      <c r="A36" s="28" t="s">
        <v>987</v>
      </c>
      <c r="B36" s="259"/>
      <c r="C36" s="126"/>
      <c r="D36" s="126"/>
    </row>
  </sheetData>
  <printOptions/>
  <pageMargins left="0.7874015748031497" right="0.7874015748031497" top="1.47" bottom="0.49" header="0.94" footer="0.4921259845"/>
  <pageSetup orientation="portrait" paperSize="9" scale="80" r:id="rId1"/>
  <headerFooter alignWithMargins="0">
    <oddHeader>&amp;L&amp;"Arial,Bold"&amp;14Gesamtgeschäft der vom BSV anerkannten Krankenversicherer</oddHeader>
    <oddFooter>&amp;L&amp;"Arial,Regular"Statistik über die Krankenversicherung 2000, Bundesamt für Sozialversicherung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AP32"/>
  <sheetViews>
    <sheetView zoomScale="75" zoomScaleNormal="75" workbookViewId="0" topLeftCell="A19">
      <selection activeCell="A22" sqref="A22:A23"/>
    </sheetView>
  </sheetViews>
  <sheetFormatPr defaultColWidth="11.00390625" defaultRowHeight="12.75"/>
  <cols>
    <col min="1" max="1" width="16.75390625" style="7" customWidth="1"/>
    <col min="2" max="2" width="9.75390625" style="296" customWidth="1"/>
    <col min="3" max="11" width="9.75390625" style="296" hidden="1" customWidth="1"/>
    <col min="12" max="12" width="9.75390625" style="296" customWidth="1"/>
    <col min="13" max="21" width="9.75390625" style="296" hidden="1" customWidth="1"/>
    <col min="22" max="22" width="9.75390625" style="7" customWidth="1"/>
    <col min="23" max="26" width="9.75390625" style="7" hidden="1" customWidth="1"/>
    <col min="27" max="27" width="9.75390625" style="7" customWidth="1"/>
    <col min="28" max="31" width="9.75390625" style="7" hidden="1" customWidth="1"/>
    <col min="32" max="32" width="9.75390625" style="7" customWidth="1"/>
    <col min="33" max="36" width="10.75390625" style="7" hidden="1" customWidth="1"/>
    <col min="37" max="40" width="9.75390625" style="7" customWidth="1"/>
    <col min="41" max="42" width="9.75390625" style="7" hidden="1" customWidth="1"/>
    <col min="43" max="16384" width="11.375" style="7" customWidth="1"/>
  </cols>
  <sheetData>
    <row r="1" spans="1:40" s="1" customFormat="1" ht="13.5" customHeight="1">
      <c r="A1" s="152" t="s">
        <v>870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0" s="1" customFormat="1" ht="27" customHeight="1">
      <c r="A2" s="153" t="s">
        <v>871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42" ht="78" customHeight="1">
      <c r="A3" s="280" t="s">
        <v>872</v>
      </c>
      <c r="B3" s="281">
        <v>1960</v>
      </c>
      <c r="C3" s="281">
        <v>1961</v>
      </c>
      <c r="D3" s="281">
        <v>1962</v>
      </c>
      <c r="E3" s="281">
        <v>1963</v>
      </c>
      <c r="F3" s="281">
        <v>1964</v>
      </c>
      <c r="G3" s="281">
        <v>1965</v>
      </c>
      <c r="H3" s="281">
        <v>1966</v>
      </c>
      <c r="I3" s="281">
        <v>1967</v>
      </c>
      <c r="J3" s="281">
        <v>1968</v>
      </c>
      <c r="K3" s="281">
        <v>1969</v>
      </c>
      <c r="L3" s="282">
        <v>1970</v>
      </c>
      <c r="M3" s="282">
        <v>1971</v>
      </c>
      <c r="N3" s="282">
        <v>1972</v>
      </c>
      <c r="O3" s="282">
        <v>1973</v>
      </c>
      <c r="P3" s="282">
        <v>1974</v>
      </c>
      <c r="Q3" s="282">
        <v>1975</v>
      </c>
      <c r="R3" s="282">
        <v>1976</v>
      </c>
      <c r="S3" s="282">
        <v>1977</v>
      </c>
      <c r="T3" s="282">
        <v>1978</v>
      </c>
      <c r="U3" s="282">
        <v>1979</v>
      </c>
      <c r="V3" s="283">
        <v>1980</v>
      </c>
      <c r="W3" s="283">
        <v>1981</v>
      </c>
      <c r="X3" s="283">
        <v>1982</v>
      </c>
      <c r="Y3" s="283">
        <v>1983</v>
      </c>
      <c r="Z3" s="283">
        <v>1984</v>
      </c>
      <c r="AA3" s="282">
        <v>1985</v>
      </c>
      <c r="AB3" s="282">
        <v>1986</v>
      </c>
      <c r="AC3" s="282">
        <v>1987</v>
      </c>
      <c r="AD3" s="282">
        <v>1988</v>
      </c>
      <c r="AE3" s="282">
        <v>1989</v>
      </c>
      <c r="AF3" s="283">
        <v>1990</v>
      </c>
      <c r="AG3" s="283">
        <v>1991</v>
      </c>
      <c r="AH3" s="283">
        <v>1992</v>
      </c>
      <c r="AI3" s="283">
        <v>1993</v>
      </c>
      <c r="AJ3" s="283">
        <v>1994</v>
      </c>
      <c r="AK3" s="282">
        <v>1995</v>
      </c>
      <c r="AL3" s="283">
        <v>1996</v>
      </c>
      <c r="AM3" s="282">
        <v>1997</v>
      </c>
      <c r="AN3" s="283">
        <v>1998</v>
      </c>
      <c r="AO3" s="282">
        <v>1999</v>
      </c>
      <c r="AP3" s="283">
        <v>2000</v>
      </c>
    </row>
    <row r="4" spans="1:42" ht="30" customHeight="1" thickBot="1">
      <c r="A4" s="155" t="s">
        <v>873</v>
      </c>
      <c r="B4" s="161">
        <v>4.3</v>
      </c>
      <c r="C4" s="161" t="s">
        <v>874</v>
      </c>
      <c r="D4" s="161" t="s">
        <v>874</v>
      </c>
      <c r="E4" s="161">
        <v>4.5</v>
      </c>
      <c r="F4" s="161" t="s">
        <v>874</v>
      </c>
      <c r="G4" s="161" t="s">
        <v>874</v>
      </c>
      <c r="H4" s="161">
        <v>4.6</v>
      </c>
      <c r="I4" s="161" t="s">
        <v>874</v>
      </c>
      <c r="J4" s="161" t="s">
        <v>874</v>
      </c>
      <c r="K4" s="161">
        <v>4.9</v>
      </c>
      <c r="L4" s="48" t="s">
        <v>1025</v>
      </c>
      <c r="M4" s="48">
        <v>5.7</v>
      </c>
      <c r="N4" s="48">
        <v>5.7</v>
      </c>
      <c r="O4" s="48">
        <v>5.6</v>
      </c>
      <c r="P4" s="48">
        <v>6.3</v>
      </c>
      <c r="Q4" s="48">
        <v>7</v>
      </c>
      <c r="R4" s="48">
        <v>7.2</v>
      </c>
      <c r="S4" s="48">
        <v>7.5</v>
      </c>
      <c r="T4" s="48">
        <v>7.3</v>
      </c>
      <c r="U4" s="48">
        <v>7.1</v>
      </c>
      <c r="V4" s="66">
        <v>7</v>
      </c>
      <c r="W4" s="66">
        <v>7.1</v>
      </c>
      <c r="X4" s="66">
        <v>7.4</v>
      </c>
      <c r="Y4" s="66">
        <v>7.4</v>
      </c>
      <c r="Z4" s="66">
        <v>7.4</v>
      </c>
      <c r="AA4" s="82">
        <v>7.5</v>
      </c>
      <c r="AB4" s="82">
        <v>7.7</v>
      </c>
      <c r="AC4" s="82">
        <v>7.5</v>
      </c>
      <c r="AD4" s="82">
        <v>7.4</v>
      </c>
      <c r="AE4" s="82">
        <v>7.5</v>
      </c>
      <c r="AF4" s="66">
        <v>7.9</v>
      </c>
      <c r="AG4" s="66">
        <v>8.1</v>
      </c>
      <c r="AH4" s="66">
        <v>8.2</v>
      </c>
      <c r="AI4" s="66">
        <v>8.2</v>
      </c>
      <c r="AJ4" s="66">
        <v>8.2</v>
      </c>
      <c r="AK4" s="82">
        <v>8.2</v>
      </c>
      <c r="AL4" s="66">
        <v>8.3</v>
      </c>
      <c r="AM4" s="82">
        <v>8.3</v>
      </c>
      <c r="AN4" s="66">
        <v>8.6</v>
      </c>
      <c r="AO4" s="82" t="s">
        <v>874</v>
      </c>
      <c r="AP4" s="66" t="s">
        <v>874</v>
      </c>
    </row>
    <row r="5" spans="1:42" ht="18" customHeight="1" thickBot="1">
      <c r="A5" s="157" t="s">
        <v>875</v>
      </c>
      <c r="B5" s="124">
        <v>3.4</v>
      </c>
      <c r="C5" s="124">
        <v>3.3</v>
      </c>
      <c r="D5" s="124">
        <v>3.4</v>
      </c>
      <c r="E5" s="124">
        <v>3.4</v>
      </c>
      <c r="F5" s="124">
        <v>3.6</v>
      </c>
      <c r="G5" s="124">
        <v>3.9</v>
      </c>
      <c r="H5" s="124">
        <v>3.9</v>
      </c>
      <c r="I5" s="124">
        <v>3.9</v>
      </c>
      <c r="J5" s="124">
        <v>4</v>
      </c>
      <c r="K5" s="124">
        <v>3.9</v>
      </c>
      <c r="L5" s="49">
        <v>4</v>
      </c>
      <c r="M5" s="49">
        <v>4.1</v>
      </c>
      <c r="N5" s="49">
        <v>4.3</v>
      </c>
      <c r="O5" s="49">
        <v>4.6</v>
      </c>
      <c r="P5" s="49">
        <v>4.6</v>
      </c>
      <c r="Q5" s="49">
        <v>5.8</v>
      </c>
      <c r="R5" s="49">
        <v>6</v>
      </c>
      <c r="S5" s="49">
        <v>6.5</v>
      </c>
      <c r="T5" s="49">
        <v>6.7</v>
      </c>
      <c r="U5" s="49">
        <v>6.7</v>
      </c>
      <c r="V5" s="69">
        <v>6.4</v>
      </c>
      <c r="W5" s="69">
        <v>6.9</v>
      </c>
      <c r="X5" s="69">
        <v>7.1</v>
      </c>
      <c r="Y5" s="69">
        <v>7.3</v>
      </c>
      <c r="Z5" s="69">
        <v>7.2</v>
      </c>
      <c r="AA5" s="84">
        <v>7.2</v>
      </c>
      <c r="AB5" s="84">
        <v>7.4</v>
      </c>
      <c r="AC5" s="84">
        <v>7.5</v>
      </c>
      <c r="AD5" s="84">
        <v>7.5</v>
      </c>
      <c r="AE5" s="84">
        <v>7.4</v>
      </c>
      <c r="AF5" s="69">
        <v>7.4</v>
      </c>
      <c r="AG5" s="69">
        <v>7.8</v>
      </c>
      <c r="AH5" s="69">
        <v>7.9</v>
      </c>
      <c r="AI5" s="69">
        <v>8.1</v>
      </c>
      <c r="AJ5" s="69">
        <v>7.9</v>
      </c>
      <c r="AK5" s="84">
        <v>8.7</v>
      </c>
      <c r="AL5" s="69">
        <v>9</v>
      </c>
      <c r="AM5" s="84">
        <v>8.6</v>
      </c>
      <c r="AN5" s="69">
        <v>8.6</v>
      </c>
      <c r="AO5" s="84">
        <v>8.8</v>
      </c>
      <c r="AP5" s="69" t="s">
        <v>874</v>
      </c>
    </row>
    <row r="6" spans="1:42" ht="18" customHeight="1" thickBot="1">
      <c r="A6" s="157" t="s">
        <v>876</v>
      </c>
      <c r="B6" s="124" t="s">
        <v>1025</v>
      </c>
      <c r="C6" s="124" t="s">
        <v>1025</v>
      </c>
      <c r="D6" s="124" t="s">
        <v>1025</v>
      </c>
      <c r="E6" s="124" t="s">
        <v>1025</v>
      </c>
      <c r="F6" s="124" t="s">
        <v>1025</v>
      </c>
      <c r="G6" s="124" t="s">
        <v>1025</v>
      </c>
      <c r="H6" s="124" t="s">
        <v>1025</v>
      </c>
      <c r="I6" s="124" t="s">
        <v>1025</v>
      </c>
      <c r="J6" s="124" t="s">
        <v>1025</v>
      </c>
      <c r="K6" s="124" t="s">
        <v>1025</v>
      </c>
      <c r="L6" s="49" t="s">
        <v>1025</v>
      </c>
      <c r="M6" s="49">
        <v>8</v>
      </c>
      <c r="N6" s="49">
        <v>8.1</v>
      </c>
      <c r="O6" s="49">
        <v>7.9</v>
      </c>
      <c r="P6" s="49">
        <v>8.6</v>
      </c>
      <c r="Q6" s="49">
        <v>8.9</v>
      </c>
      <c r="R6" s="49">
        <v>8.8</v>
      </c>
      <c r="S6" s="49">
        <v>8.6</v>
      </c>
      <c r="T6" s="49">
        <v>8.7</v>
      </c>
      <c r="U6" s="49">
        <v>8.8</v>
      </c>
      <c r="V6" s="69">
        <v>9.1</v>
      </c>
      <c r="W6" s="69">
        <v>9.3</v>
      </c>
      <c r="X6" s="69">
        <v>9.3</v>
      </c>
      <c r="Y6" s="69">
        <v>9</v>
      </c>
      <c r="Z6" s="69">
        <v>8.7</v>
      </c>
      <c r="AA6" s="84">
        <v>8.7</v>
      </c>
      <c r="AB6" s="84">
        <v>8.3</v>
      </c>
      <c r="AC6" s="84">
        <v>8.6</v>
      </c>
      <c r="AD6" s="84">
        <v>8.8</v>
      </c>
      <c r="AE6" s="84">
        <v>8.6</v>
      </c>
      <c r="AF6" s="69">
        <v>8.5</v>
      </c>
      <c r="AG6" s="69">
        <v>8.4</v>
      </c>
      <c r="AH6" s="69">
        <v>8.5</v>
      </c>
      <c r="AI6" s="69">
        <v>8.8</v>
      </c>
      <c r="AJ6" s="69">
        <v>8.5</v>
      </c>
      <c r="AK6" s="84">
        <v>8.2</v>
      </c>
      <c r="AL6" s="69">
        <v>8.3</v>
      </c>
      <c r="AM6" s="84">
        <v>8.2</v>
      </c>
      <c r="AN6" s="69">
        <v>8.3</v>
      </c>
      <c r="AO6" s="84">
        <v>8.4</v>
      </c>
      <c r="AP6" s="69" t="s">
        <v>874</v>
      </c>
    </row>
    <row r="7" spans="1:42" ht="18" customHeight="1" thickBot="1">
      <c r="A7" s="157" t="s">
        <v>877</v>
      </c>
      <c r="B7" s="124">
        <v>4.8</v>
      </c>
      <c r="C7" s="124">
        <v>4.8</v>
      </c>
      <c r="D7" s="124">
        <v>5</v>
      </c>
      <c r="E7" s="124">
        <v>4.9</v>
      </c>
      <c r="F7" s="124">
        <v>4.9</v>
      </c>
      <c r="G7" s="124">
        <v>5.1</v>
      </c>
      <c r="H7" s="124">
        <v>5.5</v>
      </c>
      <c r="I7" s="124">
        <v>5.7</v>
      </c>
      <c r="J7" s="124">
        <v>5.8</v>
      </c>
      <c r="K7" s="124">
        <v>5.8</v>
      </c>
      <c r="L7" s="49">
        <v>6.3</v>
      </c>
      <c r="M7" s="49">
        <v>6.8</v>
      </c>
      <c r="N7" s="49">
        <v>7.1</v>
      </c>
      <c r="O7" s="49">
        <v>7.4</v>
      </c>
      <c r="P7" s="49">
        <v>8</v>
      </c>
      <c r="Q7" s="49">
        <v>8.8</v>
      </c>
      <c r="R7" s="49">
        <v>8.7</v>
      </c>
      <c r="S7" s="49">
        <v>8.6</v>
      </c>
      <c r="T7" s="49">
        <v>8.7</v>
      </c>
      <c r="U7" s="49">
        <v>8.5</v>
      </c>
      <c r="V7" s="69">
        <v>8.8</v>
      </c>
      <c r="W7" s="69">
        <v>9.2</v>
      </c>
      <c r="X7" s="69">
        <v>9.1</v>
      </c>
      <c r="Y7" s="69">
        <v>9</v>
      </c>
      <c r="Z7" s="69">
        <v>9.1</v>
      </c>
      <c r="AA7" s="84">
        <v>9.3</v>
      </c>
      <c r="AB7" s="84">
        <v>9.1</v>
      </c>
      <c r="AC7" s="84">
        <v>9.2</v>
      </c>
      <c r="AD7" s="84">
        <v>9.4</v>
      </c>
      <c r="AE7" s="84">
        <v>8.8</v>
      </c>
      <c r="AF7" s="69">
        <v>8.7</v>
      </c>
      <c r="AG7" s="69">
        <v>9.1</v>
      </c>
      <c r="AH7" s="69">
        <v>9.7</v>
      </c>
      <c r="AI7" s="69">
        <v>9.7</v>
      </c>
      <c r="AJ7" s="69">
        <v>9.8</v>
      </c>
      <c r="AK7" s="84">
        <v>10.2</v>
      </c>
      <c r="AL7" s="69">
        <v>10.6</v>
      </c>
      <c r="AM7" s="84">
        <v>10.5</v>
      </c>
      <c r="AN7" s="69">
        <v>10.3</v>
      </c>
      <c r="AO7" s="84" t="s">
        <v>874</v>
      </c>
      <c r="AP7" s="69" t="s">
        <v>874</v>
      </c>
    </row>
    <row r="8" spans="1:42" ht="18" customHeight="1" thickBot="1">
      <c r="A8" s="157" t="s">
        <v>878</v>
      </c>
      <c r="B8" s="124">
        <v>3.9</v>
      </c>
      <c r="C8" s="124">
        <v>3.9</v>
      </c>
      <c r="D8" s="124">
        <v>4.1</v>
      </c>
      <c r="E8" s="124">
        <v>4.3</v>
      </c>
      <c r="F8" s="124">
        <v>4.5</v>
      </c>
      <c r="G8" s="124">
        <v>4.9</v>
      </c>
      <c r="H8" s="124">
        <v>5.1</v>
      </c>
      <c r="I8" s="124">
        <v>5.6</v>
      </c>
      <c r="J8" s="124">
        <v>5.8</v>
      </c>
      <c r="K8" s="124">
        <v>5.8</v>
      </c>
      <c r="L8" s="49">
        <v>5.6</v>
      </c>
      <c r="M8" s="49">
        <v>5.7</v>
      </c>
      <c r="N8" s="49">
        <v>5.9</v>
      </c>
      <c r="O8" s="49">
        <v>5.7</v>
      </c>
      <c r="P8" s="49">
        <v>5.7</v>
      </c>
      <c r="Q8" s="49">
        <v>6.2</v>
      </c>
      <c r="R8" s="49">
        <v>6.5</v>
      </c>
      <c r="S8" s="49">
        <v>6.7</v>
      </c>
      <c r="T8" s="49">
        <v>6.7</v>
      </c>
      <c r="U8" s="49">
        <v>6.4</v>
      </c>
      <c r="V8" s="69">
        <v>6.4</v>
      </c>
      <c r="W8" s="69">
        <v>6.5</v>
      </c>
      <c r="X8" s="69">
        <v>6.7</v>
      </c>
      <c r="Y8" s="69">
        <v>6.8</v>
      </c>
      <c r="Z8" s="69">
        <v>6.8</v>
      </c>
      <c r="AA8" s="84">
        <v>7.2</v>
      </c>
      <c r="AB8" s="84">
        <v>7.3</v>
      </c>
      <c r="AC8" s="84">
        <v>7.4</v>
      </c>
      <c r="AD8" s="84">
        <v>7.2</v>
      </c>
      <c r="AE8" s="84">
        <v>7.2</v>
      </c>
      <c r="AF8" s="69">
        <v>7.9</v>
      </c>
      <c r="AG8" s="69">
        <v>9</v>
      </c>
      <c r="AH8" s="69">
        <v>9.1</v>
      </c>
      <c r="AI8" s="69">
        <v>8.3</v>
      </c>
      <c r="AJ8" s="69">
        <v>7.8</v>
      </c>
      <c r="AK8" s="84">
        <v>7.5</v>
      </c>
      <c r="AL8" s="69">
        <v>7.7</v>
      </c>
      <c r="AM8" s="84">
        <v>7.3</v>
      </c>
      <c r="AN8" s="69">
        <v>6.9</v>
      </c>
      <c r="AO8" s="84">
        <v>6.8</v>
      </c>
      <c r="AP8" s="69" t="s">
        <v>874</v>
      </c>
    </row>
    <row r="9" spans="1:42" ht="18" customHeight="1" thickBot="1">
      <c r="A9" s="157" t="s">
        <v>879</v>
      </c>
      <c r="B9" s="124">
        <v>4.1</v>
      </c>
      <c r="C9" s="124">
        <v>4.4</v>
      </c>
      <c r="D9" s="124">
        <v>4.5</v>
      </c>
      <c r="E9" s="124">
        <v>4.7</v>
      </c>
      <c r="F9" s="124">
        <v>4.9</v>
      </c>
      <c r="G9" s="124">
        <v>5.1</v>
      </c>
      <c r="H9" s="124">
        <v>5.3</v>
      </c>
      <c r="I9" s="124">
        <v>5.4</v>
      </c>
      <c r="J9" s="124">
        <v>5.3</v>
      </c>
      <c r="K9" s="124">
        <v>5.7</v>
      </c>
      <c r="L9" s="49">
        <v>5.7</v>
      </c>
      <c r="M9" s="49">
        <v>5.9</v>
      </c>
      <c r="N9" s="49">
        <v>6</v>
      </c>
      <c r="O9" s="49">
        <v>6</v>
      </c>
      <c r="P9" s="49">
        <v>6.1</v>
      </c>
      <c r="Q9" s="49">
        <v>6.8</v>
      </c>
      <c r="R9" s="49">
        <v>6.8</v>
      </c>
      <c r="S9" s="49">
        <v>6.8</v>
      </c>
      <c r="T9" s="49">
        <v>7.1</v>
      </c>
      <c r="U9" s="49">
        <v>7.2</v>
      </c>
      <c r="V9" s="69">
        <v>7.4</v>
      </c>
      <c r="W9" s="69">
        <v>7.7</v>
      </c>
      <c r="X9" s="69">
        <v>7.8</v>
      </c>
      <c r="Y9" s="69">
        <v>8</v>
      </c>
      <c r="Z9" s="69">
        <v>8.3</v>
      </c>
      <c r="AA9" s="84">
        <v>8.3</v>
      </c>
      <c r="AB9" s="84">
        <v>8.4</v>
      </c>
      <c r="AC9" s="84">
        <v>8.4</v>
      </c>
      <c r="AD9" s="84">
        <v>8.4</v>
      </c>
      <c r="AE9" s="84">
        <v>8.5</v>
      </c>
      <c r="AF9" s="69">
        <v>8.6</v>
      </c>
      <c r="AG9" s="69">
        <v>8.9</v>
      </c>
      <c r="AH9" s="69">
        <v>9.1</v>
      </c>
      <c r="AI9" s="69">
        <v>9.5</v>
      </c>
      <c r="AJ9" s="69">
        <v>9.4</v>
      </c>
      <c r="AK9" s="84">
        <v>9.6</v>
      </c>
      <c r="AL9" s="69">
        <v>9.5</v>
      </c>
      <c r="AM9" s="84">
        <v>9.4</v>
      </c>
      <c r="AN9" s="69">
        <v>9.3</v>
      </c>
      <c r="AO9" s="84">
        <v>9.3</v>
      </c>
      <c r="AP9" s="69" t="s">
        <v>874</v>
      </c>
    </row>
    <row r="10" spans="1:42" ht="18" customHeight="1" thickBot="1">
      <c r="A10" s="157" t="s">
        <v>880</v>
      </c>
      <c r="B10" s="124">
        <v>3.9</v>
      </c>
      <c r="C10" s="124">
        <v>4</v>
      </c>
      <c r="D10" s="124">
        <v>4</v>
      </c>
      <c r="E10" s="124">
        <v>4.1</v>
      </c>
      <c r="F10" s="124">
        <v>4.1</v>
      </c>
      <c r="G10" s="124">
        <v>4.1</v>
      </c>
      <c r="H10" s="124">
        <v>4.2</v>
      </c>
      <c r="I10" s="124">
        <v>4.4</v>
      </c>
      <c r="J10" s="124">
        <v>4.5</v>
      </c>
      <c r="K10" s="124">
        <v>4.4</v>
      </c>
      <c r="L10" s="49">
        <v>4.5</v>
      </c>
      <c r="M10" s="49">
        <v>4.6</v>
      </c>
      <c r="N10" s="49">
        <v>4.7</v>
      </c>
      <c r="O10" s="49">
        <v>4.7</v>
      </c>
      <c r="P10" s="49">
        <v>5.3</v>
      </c>
      <c r="Q10" s="49">
        <v>5.5</v>
      </c>
      <c r="R10" s="49">
        <v>5.5</v>
      </c>
      <c r="S10" s="49">
        <v>5.3</v>
      </c>
      <c r="T10" s="49">
        <v>5.3</v>
      </c>
      <c r="U10" s="49">
        <v>5.3</v>
      </c>
      <c r="V10" s="69">
        <v>5.6</v>
      </c>
      <c r="W10" s="69">
        <v>5.9</v>
      </c>
      <c r="X10" s="69">
        <v>5.8</v>
      </c>
      <c r="Y10" s="69">
        <v>6</v>
      </c>
      <c r="Z10" s="69">
        <v>6</v>
      </c>
      <c r="AA10" s="84">
        <v>5.9</v>
      </c>
      <c r="AB10" s="84">
        <v>5.9</v>
      </c>
      <c r="AC10" s="84">
        <v>6</v>
      </c>
      <c r="AD10" s="84">
        <v>5.9</v>
      </c>
      <c r="AE10" s="84">
        <v>5.9</v>
      </c>
      <c r="AF10" s="69">
        <v>6</v>
      </c>
      <c r="AG10" s="69">
        <v>6.4</v>
      </c>
      <c r="AH10" s="69">
        <v>6.9</v>
      </c>
      <c r="AI10" s="69">
        <v>6.9</v>
      </c>
      <c r="AJ10" s="69">
        <v>7</v>
      </c>
      <c r="AK10" s="84">
        <v>6.9</v>
      </c>
      <c r="AL10" s="69">
        <v>7</v>
      </c>
      <c r="AM10" s="84">
        <v>6.7</v>
      </c>
      <c r="AN10" s="69">
        <v>6.8</v>
      </c>
      <c r="AO10" s="84">
        <v>6.9</v>
      </c>
      <c r="AP10" s="69" t="s">
        <v>874</v>
      </c>
    </row>
    <row r="11" spans="1:42" ht="18" customHeight="1" thickBot="1">
      <c r="A11" s="157" t="s">
        <v>881</v>
      </c>
      <c r="B11" s="124">
        <v>3.6</v>
      </c>
      <c r="C11" s="124">
        <v>3.6</v>
      </c>
      <c r="D11" s="124">
        <v>3.5</v>
      </c>
      <c r="E11" s="124">
        <v>3.7</v>
      </c>
      <c r="F11" s="124">
        <v>4</v>
      </c>
      <c r="G11" s="124">
        <v>4.3</v>
      </c>
      <c r="H11" s="124">
        <v>4.5</v>
      </c>
      <c r="I11" s="124">
        <v>4.7</v>
      </c>
      <c r="J11" s="124">
        <v>4.8</v>
      </c>
      <c r="K11" s="124">
        <v>4.9</v>
      </c>
      <c r="L11" s="49">
        <v>5.1</v>
      </c>
      <c r="M11" s="49">
        <v>5.5</v>
      </c>
      <c r="N11" s="49">
        <v>5.9</v>
      </c>
      <c r="O11" s="49">
        <v>5.9</v>
      </c>
      <c r="P11" s="49">
        <v>5.9</v>
      </c>
      <c r="Q11" s="49">
        <v>6.2</v>
      </c>
      <c r="R11" s="49">
        <v>6.1</v>
      </c>
      <c r="S11" s="49">
        <v>5.7</v>
      </c>
      <c r="T11" s="49">
        <v>5.9</v>
      </c>
      <c r="U11" s="49">
        <v>6.1</v>
      </c>
      <c r="V11" s="69">
        <v>7</v>
      </c>
      <c r="W11" s="69">
        <v>6.9</v>
      </c>
      <c r="X11" s="69">
        <v>7</v>
      </c>
      <c r="Y11" s="69">
        <v>7.1</v>
      </c>
      <c r="Z11" s="69">
        <v>6.9</v>
      </c>
      <c r="AA11" s="84">
        <v>7</v>
      </c>
      <c r="AB11" s="84">
        <v>7</v>
      </c>
      <c r="AC11" s="84">
        <v>7.4</v>
      </c>
      <c r="AD11" s="84">
        <v>7.7</v>
      </c>
      <c r="AE11" s="84">
        <v>7.7</v>
      </c>
      <c r="AF11" s="69">
        <v>8</v>
      </c>
      <c r="AG11" s="69">
        <v>8.4</v>
      </c>
      <c r="AH11" s="69">
        <v>8.4</v>
      </c>
      <c r="AI11" s="69">
        <v>8.1</v>
      </c>
      <c r="AJ11" s="69">
        <v>7.8</v>
      </c>
      <c r="AK11" s="84">
        <v>7.4</v>
      </c>
      <c r="AL11" s="69">
        <v>7.5</v>
      </c>
      <c r="AM11" s="84">
        <v>7.7</v>
      </c>
      <c r="AN11" s="69">
        <v>7.7</v>
      </c>
      <c r="AO11" s="84">
        <v>7.9</v>
      </c>
      <c r="AP11" s="69" t="s">
        <v>874</v>
      </c>
    </row>
    <row r="12" spans="1:42" ht="18" customHeight="1" thickBot="1">
      <c r="A12" s="157" t="s">
        <v>882</v>
      </c>
      <c r="B12" s="124">
        <v>3</v>
      </c>
      <c r="C12" s="124">
        <v>3.4</v>
      </c>
      <c r="D12" s="124">
        <v>3.6</v>
      </c>
      <c r="E12" s="124">
        <v>3.9</v>
      </c>
      <c r="F12" s="124">
        <v>3.5</v>
      </c>
      <c r="G12" s="124">
        <v>4.5</v>
      </c>
      <c r="H12" s="124">
        <v>4.6</v>
      </c>
      <c r="I12" s="124">
        <v>4.7</v>
      </c>
      <c r="J12" s="124">
        <v>4.7</v>
      </c>
      <c r="K12" s="124">
        <v>4.6</v>
      </c>
      <c r="L12" s="49">
        <v>4.6</v>
      </c>
      <c r="M12" s="49">
        <v>4.7</v>
      </c>
      <c r="N12" s="49">
        <v>4.8</v>
      </c>
      <c r="O12" s="49">
        <v>4.7</v>
      </c>
      <c r="P12" s="49">
        <v>5.1</v>
      </c>
      <c r="Q12" s="49">
        <v>5.6</v>
      </c>
      <c r="R12" s="49">
        <v>5.6</v>
      </c>
      <c r="S12" s="49">
        <v>5.8</v>
      </c>
      <c r="T12" s="49">
        <v>6</v>
      </c>
      <c r="U12" s="49">
        <v>6.1</v>
      </c>
      <c r="V12" s="69">
        <v>6.5</v>
      </c>
      <c r="W12" s="69">
        <v>6.6</v>
      </c>
      <c r="X12" s="69">
        <v>6.8</v>
      </c>
      <c r="Y12" s="69">
        <v>6.9</v>
      </c>
      <c r="Z12" s="69">
        <v>6.6</v>
      </c>
      <c r="AA12" s="49">
        <v>6.7</v>
      </c>
      <c r="AB12" s="49">
        <v>6.7</v>
      </c>
      <c r="AC12" s="49">
        <v>6.7</v>
      </c>
      <c r="AD12" s="49">
        <v>6.4</v>
      </c>
      <c r="AE12" s="49">
        <v>6.2</v>
      </c>
      <c r="AF12" s="69">
        <v>6.1</v>
      </c>
      <c r="AG12" s="69">
        <v>6.1</v>
      </c>
      <c r="AH12" s="69">
        <v>6.3</v>
      </c>
      <c r="AI12" s="69">
        <v>6.6</v>
      </c>
      <c r="AJ12" s="69">
        <v>6.9</v>
      </c>
      <c r="AK12" s="84">
        <v>7.2</v>
      </c>
      <c r="AL12" s="69">
        <v>7.1</v>
      </c>
      <c r="AM12" s="84">
        <v>7.4</v>
      </c>
      <c r="AN12" s="69">
        <v>7.5</v>
      </c>
      <c r="AO12" s="84" t="s">
        <v>874</v>
      </c>
      <c r="AP12" s="69" t="s">
        <v>874</v>
      </c>
    </row>
    <row r="13" spans="1:42" ht="18" customHeight="1" thickBot="1">
      <c r="A13" s="157" t="s">
        <v>883</v>
      </c>
      <c r="B13" s="124" t="s">
        <v>1025</v>
      </c>
      <c r="C13" s="124" t="s">
        <v>1025</v>
      </c>
      <c r="D13" s="124" t="s">
        <v>1025</v>
      </c>
      <c r="E13" s="124" t="s">
        <v>1025</v>
      </c>
      <c r="F13" s="124" t="s">
        <v>1025</v>
      </c>
      <c r="G13" s="124" t="s">
        <v>1025</v>
      </c>
      <c r="H13" s="124" t="s">
        <v>1025</v>
      </c>
      <c r="I13" s="124" t="s">
        <v>1025</v>
      </c>
      <c r="J13" s="124" t="s">
        <v>1025</v>
      </c>
      <c r="K13" s="124" t="s">
        <v>1025</v>
      </c>
      <c r="L13" s="49" t="s">
        <v>1025</v>
      </c>
      <c r="M13" s="49" t="s">
        <v>874</v>
      </c>
      <c r="N13" s="49">
        <v>7.2</v>
      </c>
      <c r="O13" s="49">
        <v>7</v>
      </c>
      <c r="P13" s="49">
        <v>7.2</v>
      </c>
      <c r="Q13" s="49">
        <v>7.6</v>
      </c>
      <c r="R13" s="49">
        <v>7.5</v>
      </c>
      <c r="S13" s="49">
        <v>7.5</v>
      </c>
      <c r="T13" s="49">
        <v>7.7</v>
      </c>
      <c r="U13" s="49">
        <v>7.8</v>
      </c>
      <c r="V13" s="69">
        <v>8</v>
      </c>
      <c r="W13" s="69">
        <v>8.2</v>
      </c>
      <c r="X13" s="69">
        <v>8.4</v>
      </c>
      <c r="Y13" s="69">
        <v>8.3</v>
      </c>
      <c r="Z13" s="69">
        <v>8</v>
      </c>
      <c r="AA13" s="84">
        <v>7.8</v>
      </c>
      <c r="AB13" s="84">
        <v>8</v>
      </c>
      <c r="AC13" s="84">
        <v>8.1</v>
      </c>
      <c r="AD13" s="84">
        <v>8.2</v>
      </c>
      <c r="AE13" s="84">
        <v>8.3</v>
      </c>
      <c r="AF13" s="69">
        <v>8.5</v>
      </c>
      <c r="AG13" s="69">
        <v>8.7</v>
      </c>
      <c r="AH13" s="69">
        <v>8.9</v>
      </c>
      <c r="AI13" s="69">
        <v>9</v>
      </c>
      <c r="AJ13" s="69">
        <v>8.8</v>
      </c>
      <c r="AK13" s="84">
        <v>8.9</v>
      </c>
      <c r="AL13" s="69">
        <v>8.8</v>
      </c>
      <c r="AM13" s="84">
        <v>8.7</v>
      </c>
      <c r="AN13" s="69">
        <v>8.7</v>
      </c>
      <c r="AO13" s="84">
        <v>8.7</v>
      </c>
      <c r="AP13" s="69" t="s">
        <v>874</v>
      </c>
    </row>
    <row r="14" spans="1:42" ht="18" customHeight="1" thickBot="1">
      <c r="A14" s="157" t="s">
        <v>884</v>
      </c>
      <c r="B14" s="124">
        <v>2.9</v>
      </c>
      <c r="C14" s="124">
        <v>3.1</v>
      </c>
      <c r="D14" s="124">
        <v>3.3</v>
      </c>
      <c r="E14" s="124">
        <v>3.5</v>
      </c>
      <c r="F14" s="124">
        <v>3.6</v>
      </c>
      <c r="G14" s="124">
        <v>3.5</v>
      </c>
      <c r="H14" s="124">
        <v>3.7</v>
      </c>
      <c r="I14" s="124">
        <v>3.7</v>
      </c>
      <c r="J14" s="124">
        <v>3.9</v>
      </c>
      <c r="K14" s="124">
        <v>4.1</v>
      </c>
      <c r="L14" s="49">
        <v>4.4</v>
      </c>
      <c r="M14" s="49">
        <v>4.7</v>
      </c>
      <c r="N14" s="49">
        <v>5.2</v>
      </c>
      <c r="O14" s="49">
        <v>5.4</v>
      </c>
      <c r="P14" s="49">
        <v>5.4</v>
      </c>
      <c r="Q14" s="49">
        <v>5.9</v>
      </c>
      <c r="R14" s="49">
        <v>6</v>
      </c>
      <c r="S14" s="49">
        <v>6.2</v>
      </c>
      <c r="T14" s="49">
        <v>6.8</v>
      </c>
      <c r="U14" s="49">
        <v>6.2</v>
      </c>
      <c r="V14" s="69">
        <v>7</v>
      </c>
      <c r="W14" s="69">
        <v>6.8</v>
      </c>
      <c r="X14" s="69">
        <v>6.9</v>
      </c>
      <c r="Y14" s="69">
        <v>7.1</v>
      </c>
      <c r="Z14" s="69">
        <v>6.7</v>
      </c>
      <c r="AA14" s="84">
        <v>6.7</v>
      </c>
      <c r="AB14" s="84">
        <v>7.2</v>
      </c>
      <c r="AC14" s="84">
        <v>7.7</v>
      </c>
      <c r="AD14" s="84">
        <v>7.9</v>
      </c>
      <c r="AE14" s="84">
        <v>7.7</v>
      </c>
      <c r="AF14" s="69">
        <v>7.8</v>
      </c>
      <c r="AG14" s="69">
        <v>8.1</v>
      </c>
      <c r="AH14" s="69">
        <v>8.2</v>
      </c>
      <c r="AI14" s="69">
        <v>8.1</v>
      </c>
      <c r="AJ14" s="69">
        <v>8</v>
      </c>
      <c r="AK14" s="84">
        <v>8</v>
      </c>
      <c r="AL14" s="69">
        <v>8</v>
      </c>
      <c r="AM14" s="84">
        <v>8</v>
      </c>
      <c r="AN14" s="69">
        <v>8.6</v>
      </c>
      <c r="AO14" s="84">
        <v>8.5</v>
      </c>
      <c r="AP14" s="69" t="s">
        <v>874</v>
      </c>
    </row>
    <row r="15" spans="1:42" ht="18" customHeight="1" thickBot="1">
      <c r="A15" s="157" t="s">
        <v>885</v>
      </c>
      <c r="B15" s="124">
        <v>4.3</v>
      </c>
      <c r="C15" s="124">
        <v>4.5</v>
      </c>
      <c r="D15" s="124">
        <v>4.5</v>
      </c>
      <c r="E15" s="124">
        <v>4.7</v>
      </c>
      <c r="F15" s="124">
        <v>4.6</v>
      </c>
      <c r="G15" s="124">
        <v>4.5</v>
      </c>
      <c r="H15" s="124">
        <v>4.9</v>
      </c>
      <c r="I15" s="124">
        <v>5.2</v>
      </c>
      <c r="J15" s="124">
        <v>5.3</v>
      </c>
      <c r="K15" s="124">
        <v>5.3</v>
      </c>
      <c r="L15" s="49">
        <v>5.3</v>
      </c>
      <c r="M15" s="49">
        <v>5.2</v>
      </c>
      <c r="N15" s="49">
        <v>5.2</v>
      </c>
      <c r="O15" s="49">
        <v>5.4</v>
      </c>
      <c r="P15" s="49">
        <v>5.5</v>
      </c>
      <c r="Q15" s="49">
        <v>7.1</v>
      </c>
      <c r="R15" s="49">
        <v>7.3</v>
      </c>
      <c r="S15" s="49">
        <v>7.2</v>
      </c>
      <c r="T15" s="49">
        <v>7.6</v>
      </c>
      <c r="U15" s="49">
        <v>7.5</v>
      </c>
      <c r="V15" s="69">
        <v>7.6</v>
      </c>
      <c r="W15" s="69">
        <v>6.7</v>
      </c>
      <c r="X15" s="69">
        <v>6.6</v>
      </c>
      <c r="Y15" s="69">
        <v>6.4</v>
      </c>
      <c r="Z15" s="69">
        <v>6.5</v>
      </c>
      <c r="AA15" s="84">
        <v>6.6</v>
      </c>
      <c r="AB15" s="84">
        <v>6.9</v>
      </c>
      <c r="AC15" s="84">
        <v>7</v>
      </c>
      <c r="AD15" s="84">
        <v>7</v>
      </c>
      <c r="AE15" s="84">
        <v>7.2</v>
      </c>
      <c r="AF15" s="69">
        <v>7.1</v>
      </c>
      <c r="AG15" s="69">
        <v>7.1</v>
      </c>
      <c r="AH15" s="69">
        <v>7.5</v>
      </c>
      <c r="AI15" s="69">
        <v>7.9</v>
      </c>
      <c r="AJ15" s="69">
        <v>7.9</v>
      </c>
      <c r="AK15" s="84">
        <v>8.5</v>
      </c>
      <c r="AL15" s="69">
        <v>8.7</v>
      </c>
      <c r="AM15" s="84">
        <v>7.9</v>
      </c>
      <c r="AN15" s="69">
        <v>8</v>
      </c>
      <c r="AO15" s="84">
        <v>8.2</v>
      </c>
      <c r="AP15" s="69" t="s">
        <v>874</v>
      </c>
    </row>
    <row r="16" spans="1:42" ht="18" customHeight="1" thickBot="1">
      <c r="A16" s="157" t="s">
        <v>886</v>
      </c>
      <c r="B16" s="124">
        <v>4.5</v>
      </c>
      <c r="C16" s="124">
        <v>4.5</v>
      </c>
      <c r="D16" s="124">
        <v>4.6</v>
      </c>
      <c r="E16" s="124">
        <v>5</v>
      </c>
      <c r="F16" s="124">
        <v>5.1</v>
      </c>
      <c r="G16" s="124">
        <v>5.3</v>
      </c>
      <c r="H16" s="124">
        <v>5.8</v>
      </c>
      <c r="I16" s="124">
        <v>6.2</v>
      </c>
      <c r="J16" s="124">
        <v>6.6</v>
      </c>
      <c r="K16" s="124">
        <v>6.7</v>
      </c>
      <c r="L16" s="49">
        <v>6.9</v>
      </c>
      <c r="M16" s="49">
        <v>7.2</v>
      </c>
      <c r="N16" s="49">
        <v>7.2</v>
      </c>
      <c r="O16" s="49">
        <v>7.1</v>
      </c>
      <c r="P16" s="49">
        <v>7.3</v>
      </c>
      <c r="Q16" s="49">
        <v>7.6</v>
      </c>
      <c r="R16" s="49">
        <v>7.9</v>
      </c>
      <c r="S16" s="49">
        <v>8.8</v>
      </c>
      <c r="T16" s="49">
        <v>8.8</v>
      </c>
      <c r="U16" s="49">
        <v>8.7</v>
      </c>
      <c r="V16" s="69">
        <v>9.1</v>
      </c>
      <c r="W16" s="69">
        <v>9.2</v>
      </c>
      <c r="X16" s="69">
        <v>9.3</v>
      </c>
      <c r="Y16" s="69">
        <v>9.2</v>
      </c>
      <c r="Z16" s="69">
        <v>9</v>
      </c>
      <c r="AA16" s="84">
        <v>8.7</v>
      </c>
      <c r="AB16" s="84">
        <v>8.4</v>
      </c>
      <c r="AC16" s="84">
        <v>8.5</v>
      </c>
      <c r="AD16" s="84">
        <v>8.4</v>
      </c>
      <c r="AE16" s="84">
        <v>8.5</v>
      </c>
      <c r="AF16" s="69">
        <v>8.5</v>
      </c>
      <c r="AG16" s="69">
        <v>8.4</v>
      </c>
      <c r="AH16" s="69">
        <v>8.5</v>
      </c>
      <c r="AI16" s="69">
        <v>8.6</v>
      </c>
      <c r="AJ16" s="69">
        <v>8.2</v>
      </c>
      <c r="AK16" s="84">
        <v>8.1</v>
      </c>
      <c r="AL16" s="69">
        <v>8.4</v>
      </c>
      <c r="AM16" s="84">
        <v>8.1</v>
      </c>
      <c r="AN16" s="69">
        <v>7.9</v>
      </c>
      <c r="AO16" s="84" t="s">
        <v>874</v>
      </c>
      <c r="AP16" s="69" t="s">
        <v>874</v>
      </c>
    </row>
    <row r="17" spans="1:42" ht="18" customHeight="1" thickBot="1">
      <c r="A17" s="284" t="s">
        <v>1023</v>
      </c>
      <c r="B17" s="285">
        <v>4.8</v>
      </c>
      <c r="C17" s="285">
        <v>4.5</v>
      </c>
      <c r="D17" s="285">
        <v>4.4</v>
      </c>
      <c r="E17" s="285">
        <v>4.3</v>
      </c>
      <c r="F17" s="285">
        <v>4.3</v>
      </c>
      <c r="G17" s="285">
        <v>4.4</v>
      </c>
      <c r="H17" s="285">
        <v>4.8</v>
      </c>
      <c r="I17" s="285">
        <v>5.1</v>
      </c>
      <c r="J17" s="285">
        <v>5.2</v>
      </c>
      <c r="K17" s="285">
        <v>5.3</v>
      </c>
      <c r="L17" s="286">
        <v>5.4</v>
      </c>
      <c r="M17" s="286">
        <v>5.7</v>
      </c>
      <c r="N17" s="286">
        <v>5.6</v>
      </c>
      <c r="O17" s="286">
        <v>5.7</v>
      </c>
      <c r="P17" s="286">
        <v>6.1</v>
      </c>
      <c r="Q17" s="286">
        <v>6.9</v>
      </c>
      <c r="R17" s="286">
        <v>7.2</v>
      </c>
      <c r="S17" s="286">
        <v>7.2</v>
      </c>
      <c r="T17" s="286">
        <v>7.2</v>
      </c>
      <c r="U17" s="286">
        <v>7.3</v>
      </c>
      <c r="V17" s="287">
        <v>7.3</v>
      </c>
      <c r="W17" s="287">
        <v>7.4</v>
      </c>
      <c r="X17" s="287">
        <v>7.6</v>
      </c>
      <c r="Y17" s="287">
        <v>8</v>
      </c>
      <c r="Z17" s="287">
        <v>7.7</v>
      </c>
      <c r="AA17" s="288">
        <v>7.7</v>
      </c>
      <c r="AB17" s="288">
        <v>8</v>
      </c>
      <c r="AC17" s="288">
        <v>8.2</v>
      </c>
      <c r="AD17" s="288">
        <v>8.3</v>
      </c>
      <c r="AE17" s="288">
        <v>8.3</v>
      </c>
      <c r="AF17" s="287">
        <v>8.3</v>
      </c>
      <c r="AG17" s="287">
        <v>8.9</v>
      </c>
      <c r="AH17" s="287">
        <v>9.3</v>
      </c>
      <c r="AI17" s="287">
        <v>9.4</v>
      </c>
      <c r="AJ17" s="287">
        <v>9.5</v>
      </c>
      <c r="AK17" s="288">
        <v>9.6</v>
      </c>
      <c r="AL17" s="287">
        <v>10.1</v>
      </c>
      <c r="AM17" s="288">
        <v>10.2</v>
      </c>
      <c r="AN17" s="287">
        <v>10.4</v>
      </c>
      <c r="AO17" s="288" t="s">
        <v>874</v>
      </c>
      <c r="AP17" s="287" t="s">
        <v>874</v>
      </c>
    </row>
    <row r="18" spans="1:42" ht="18" customHeight="1" thickBot="1">
      <c r="A18" s="157" t="s">
        <v>887</v>
      </c>
      <c r="B18" s="124">
        <v>1.5</v>
      </c>
      <c r="C18" s="124">
        <v>1.6</v>
      </c>
      <c r="D18" s="124">
        <v>1.7</v>
      </c>
      <c r="E18" s="124">
        <v>1.9</v>
      </c>
      <c r="F18" s="124">
        <v>2.2</v>
      </c>
      <c r="G18" s="124">
        <v>2.5</v>
      </c>
      <c r="H18" s="124">
        <v>2.7</v>
      </c>
      <c r="I18" s="124">
        <v>2.9</v>
      </c>
      <c r="J18" s="124">
        <v>3</v>
      </c>
      <c r="K18" s="124">
        <v>3.2</v>
      </c>
      <c r="L18" s="49">
        <v>3.6</v>
      </c>
      <c r="M18" s="49">
        <v>4</v>
      </c>
      <c r="N18" s="49">
        <v>4.2</v>
      </c>
      <c r="O18" s="49">
        <v>4.1</v>
      </c>
      <c r="P18" s="49">
        <v>4.5</v>
      </c>
      <c r="Q18" s="49">
        <v>4.7</v>
      </c>
      <c r="R18" s="49">
        <v>5.1</v>
      </c>
      <c r="S18" s="49">
        <v>5.4</v>
      </c>
      <c r="T18" s="49">
        <v>5.4</v>
      </c>
      <c r="U18" s="49">
        <v>5.3</v>
      </c>
      <c r="V18" s="69">
        <v>5.4</v>
      </c>
      <c r="W18" s="69">
        <v>5.5</v>
      </c>
      <c r="X18" s="69">
        <v>5.6</v>
      </c>
      <c r="Y18" s="69">
        <v>5.7</v>
      </c>
      <c r="Z18" s="69">
        <v>5.5</v>
      </c>
      <c r="AA18" s="84">
        <v>5.4</v>
      </c>
      <c r="AB18" s="84">
        <v>5.4</v>
      </c>
      <c r="AC18" s="84">
        <v>5.5</v>
      </c>
      <c r="AD18" s="84">
        <v>6.1</v>
      </c>
      <c r="AE18" s="84">
        <v>6.3</v>
      </c>
      <c r="AF18" s="69">
        <v>6.6</v>
      </c>
      <c r="AG18" s="69">
        <v>6.7</v>
      </c>
      <c r="AH18" s="69">
        <v>7.1</v>
      </c>
      <c r="AI18" s="69">
        <v>7.2</v>
      </c>
      <c r="AJ18" s="69">
        <v>7.1</v>
      </c>
      <c r="AK18" s="84">
        <v>7</v>
      </c>
      <c r="AL18" s="69">
        <v>7</v>
      </c>
      <c r="AM18" s="84">
        <v>7.1</v>
      </c>
      <c r="AN18" s="69">
        <v>7</v>
      </c>
      <c r="AO18" s="84" t="s">
        <v>874</v>
      </c>
      <c r="AP18" s="69" t="s">
        <v>874</v>
      </c>
    </row>
    <row r="19" spans="1:42" ht="30" customHeight="1" thickBot="1">
      <c r="A19" s="158" t="s">
        <v>888</v>
      </c>
      <c r="B19" s="184">
        <v>5.1</v>
      </c>
      <c r="C19" s="184">
        <v>5.2</v>
      </c>
      <c r="D19" s="184">
        <v>5.3</v>
      </c>
      <c r="E19" s="184">
        <v>5.4</v>
      </c>
      <c r="F19" s="184">
        <v>5.6</v>
      </c>
      <c r="G19" s="184">
        <v>5.6</v>
      </c>
      <c r="H19" s="184">
        <v>5.7</v>
      </c>
      <c r="I19" s="184">
        <v>6</v>
      </c>
      <c r="J19" s="184">
        <v>6.3</v>
      </c>
      <c r="K19" s="184">
        <v>6.5</v>
      </c>
      <c r="L19" s="53">
        <v>6.9</v>
      </c>
      <c r="M19" s="53">
        <v>7.1</v>
      </c>
      <c r="N19" s="53">
        <v>7.2</v>
      </c>
      <c r="O19" s="53">
        <v>7.2</v>
      </c>
      <c r="P19" s="53">
        <v>7.5</v>
      </c>
      <c r="Q19" s="53">
        <v>7.8</v>
      </c>
      <c r="R19" s="53">
        <v>8</v>
      </c>
      <c r="S19" s="53">
        <v>8.2</v>
      </c>
      <c r="T19" s="53">
        <v>8.1</v>
      </c>
      <c r="U19" s="53">
        <v>8.2</v>
      </c>
      <c r="V19" s="111">
        <v>8.7</v>
      </c>
      <c r="W19" s="111">
        <v>9</v>
      </c>
      <c r="X19" s="111">
        <v>9.8</v>
      </c>
      <c r="Y19" s="111">
        <v>9.9</v>
      </c>
      <c r="Z19" s="111">
        <v>9.8</v>
      </c>
      <c r="AA19" s="112">
        <v>10</v>
      </c>
      <c r="AB19" s="112">
        <v>10.2</v>
      </c>
      <c r="AC19" s="112">
        <v>10.4</v>
      </c>
      <c r="AD19" s="112">
        <v>10.8</v>
      </c>
      <c r="AE19" s="112">
        <v>11.2</v>
      </c>
      <c r="AF19" s="111">
        <v>11.9</v>
      </c>
      <c r="AG19" s="111">
        <v>12.6</v>
      </c>
      <c r="AH19" s="111">
        <v>13</v>
      </c>
      <c r="AI19" s="111">
        <v>13.2</v>
      </c>
      <c r="AJ19" s="111">
        <v>13.2</v>
      </c>
      <c r="AK19" s="112">
        <v>13.2</v>
      </c>
      <c r="AL19" s="111">
        <v>13.2</v>
      </c>
      <c r="AM19" s="112">
        <v>13</v>
      </c>
      <c r="AN19" s="111">
        <v>12.9</v>
      </c>
      <c r="AO19" s="112">
        <v>12.9</v>
      </c>
      <c r="AP19" s="111" t="s">
        <v>874</v>
      </c>
    </row>
    <row r="20" spans="1:40" ht="19.5" customHeight="1">
      <c r="A20" s="289" t="s">
        <v>987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</row>
    <row r="21" spans="1:40" ht="12.75" customHeight="1">
      <c r="A21" s="291" t="s">
        <v>889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</row>
    <row r="22" spans="1:40" ht="30" customHeight="1">
      <c r="A22" s="152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</row>
    <row r="23" spans="1:40" ht="18" customHeight="1">
      <c r="A23" s="178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</row>
    <row r="24" spans="1:40" ht="30.75" customHeight="1">
      <c r="A24" s="295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</row>
    <row r="25" spans="1:40" ht="30.75" customHeight="1">
      <c r="A25" s="295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</row>
    <row r="26" spans="1:40" ht="30.75" customHeight="1">
      <c r="A26" s="295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</row>
    <row r="27" spans="1:40" ht="30.75" customHeight="1">
      <c r="A27" s="295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</row>
    <row r="28" spans="1:40" ht="30.75" customHeight="1">
      <c r="A28" s="295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</row>
    <row r="29" spans="1:40" ht="30.75" customHeight="1">
      <c r="A29" s="295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</row>
    <row r="30" spans="1:40" ht="30.75" customHeight="1">
      <c r="A30" s="295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</row>
    <row r="31" spans="1:40" ht="30.75" customHeight="1">
      <c r="A31" s="295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</row>
    <row r="32" spans="1:40" ht="12.75">
      <c r="A32" s="295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</row>
  </sheetData>
  <printOptions/>
  <pageMargins left="0.7874015748031497" right="0.7874015748031497" top="1.46" bottom="0.49" header="0.92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0">
      <selection activeCell="A19" sqref="A19:A20"/>
    </sheetView>
  </sheetViews>
  <sheetFormatPr defaultColWidth="11.00390625" defaultRowHeight="12.75"/>
  <cols>
    <col min="1" max="1" width="12.875" style="7" customWidth="1"/>
    <col min="2" max="9" width="11.375" style="296" customWidth="1"/>
    <col min="10" max="16384" width="11.375" style="7" customWidth="1"/>
  </cols>
  <sheetData>
    <row r="1" spans="1:9" s="1" customFormat="1" ht="13.5" customHeight="1">
      <c r="A1" s="152" t="s">
        <v>890</v>
      </c>
      <c r="B1" s="279"/>
      <c r="C1" s="279"/>
      <c r="D1" s="279"/>
      <c r="E1" s="279"/>
      <c r="F1" s="279"/>
      <c r="G1" s="279"/>
      <c r="H1" s="279"/>
      <c r="I1" s="279"/>
    </row>
    <row r="2" spans="1:9" s="1" customFormat="1" ht="27" customHeight="1">
      <c r="A2" s="153" t="s">
        <v>891</v>
      </c>
      <c r="B2" s="279"/>
      <c r="C2" s="279"/>
      <c r="D2" s="279"/>
      <c r="E2" s="279"/>
      <c r="F2" s="279"/>
      <c r="G2" s="279"/>
      <c r="H2" s="279"/>
      <c r="I2" s="279"/>
    </row>
    <row r="3" spans="1:9" ht="27" customHeight="1">
      <c r="A3" s="35" t="s">
        <v>1089</v>
      </c>
      <c r="B3" s="6" t="s">
        <v>914</v>
      </c>
      <c r="C3" s="36" t="s">
        <v>892</v>
      </c>
      <c r="D3" s="6" t="s">
        <v>893</v>
      </c>
      <c r="E3" s="36" t="s">
        <v>894</v>
      </c>
      <c r="F3" s="6" t="s">
        <v>895</v>
      </c>
      <c r="G3" s="36" t="s">
        <v>893</v>
      </c>
      <c r="H3" s="6" t="s">
        <v>896</v>
      </c>
      <c r="I3" s="36" t="s">
        <v>972</v>
      </c>
    </row>
    <row r="4" spans="1:9" ht="15" customHeight="1">
      <c r="A4" s="37"/>
      <c r="B4" s="297"/>
      <c r="C4" s="298" t="s">
        <v>566</v>
      </c>
      <c r="D4" s="297" t="s">
        <v>897</v>
      </c>
      <c r="E4" s="38" t="s">
        <v>535</v>
      </c>
      <c r="F4" s="12" t="s">
        <v>177</v>
      </c>
      <c r="G4" s="38" t="s">
        <v>898</v>
      </c>
      <c r="H4" s="12"/>
      <c r="I4" s="38" t="s">
        <v>973</v>
      </c>
    </row>
    <row r="5" spans="1:9" ht="15" customHeight="1">
      <c r="A5" s="37"/>
      <c r="B5" s="12"/>
      <c r="C5" s="38" t="s">
        <v>535</v>
      </c>
      <c r="D5" s="12" t="s">
        <v>535</v>
      </c>
      <c r="E5" s="38" t="s">
        <v>899</v>
      </c>
      <c r="F5" s="297" t="s">
        <v>915</v>
      </c>
      <c r="G5" s="298" t="s">
        <v>900</v>
      </c>
      <c r="H5" s="12"/>
      <c r="I5" s="38" t="s">
        <v>974</v>
      </c>
    </row>
    <row r="6" spans="1:9" ht="30" customHeight="1">
      <c r="A6" s="37"/>
      <c r="B6" s="12"/>
      <c r="C6" s="298" t="s">
        <v>901</v>
      </c>
      <c r="D6" s="297" t="s">
        <v>916</v>
      </c>
      <c r="E6" s="298" t="s">
        <v>902</v>
      </c>
      <c r="F6" s="297"/>
      <c r="G6" s="298" t="s">
        <v>917</v>
      </c>
      <c r="H6" s="12"/>
      <c r="I6" s="298" t="s">
        <v>986</v>
      </c>
    </row>
    <row r="7" spans="1:9" ht="0.75" customHeight="1">
      <c r="A7" s="299"/>
      <c r="B7" s="297" t="s">
        <v>903</v>
      </c>
      <c r="C7" s="298" t="s">
        <v>904</v>
      </c>
      <c r="D7" s="297" t="s">
        <v>905</v>
      </c>
      <c r="E7" s="298" t="s">
        <v>906</v>
      </c>
      <c r="F7" s="297" t="s">
        <v>907</v>
      </c>
      <c r="G7" s="298" t="s">
        <v>908</v>
      </c>
      <c r="H7" s="297" t="s">
        <v>964</v>
      </c>
      <c r="I7" s="41"/>
    </row>
    <row r="8" spans="1:9" ht="30" customHeight="1" thickBot="1">
      <c r="A8" s="155">
        <v>1995</v>
      </c>
      <c r="B8" s="20">
        <v>5829.2</v>
      </c>
      <c r="C8" s="44">
        <v>10859.9</v>
      </c>
      <c r="D8" s="20">
        <f>1121.5+1593+39.9</f>
        <v>2754.4</v>
      </c>
      <c r="E8" s="44">
        <v>4426</v>
      </c>
      <c r="F8" s="20">
        <v>11929.3</v>
      </c>
      <c r="G8" s="44">
        <v>362.1</v>
      </c>
      <c r="H8" s="20">
        <f>SUM(B8:G8)</f>
        <v>36160.9</v>
      </c>
      <c r="I8" s="300" t="s">
        <v>1025</v>
      </c>
    </row>
    <row r="9" spans="1:9" ht="18" customHeight="1" thickBot="1">
      <c r="A9" s="157">
        <v>1996</v>
      </c>
      <c r="B9" s="26">
        <v>6108.1</v>
      </c>
      <c r="C9" s="47">
        <v>11739.7</v>
      </c>
      <c r="D9" s="26">
        <f>1132.4+1712.7+36.5</f>
        <v>2881.6000000000004</v>
      </c>
      <c r="E9" s="47">
        <v>4896.5</v>
      </c>
      <c r="F9" s="26">
        <v>11903.7</v>
      </c>
      <c r="G9" s="47">
        <v>378.7</v>
      </c>
      <c r="H9" s="26">
        <f>SUM(B9:G9)</f>
        <v>37908.3</v>
      </c>
      <c r="I9" s="49">
        <f>(H9-H8)/H8*100</f>
        <v>4.832291231689481</v>
      </c>
    </row>
    <row r="10" spans="1:9" ht="18" customHeight="1" thickBot="1">
      <c r="A10" s="157">
        <v>1997</v>
      </c>
      <c r="B10" s="26">
        <v>6058</v>
      </c>
      <c r="C10" s="47">
        <v>12260.3</v>
      </c>
      <c r="D10" s="26">
        <f>1151.5+1822.7+37.2</f>
        <v>3011.3999999999996</v>
      </c>
      <c r="E10" s="47">
        <v>4463.4</v>
      </c>
      <c r="F10" s="26">
        <v>12489.9</v>
      </c>
      <c r="G10" s="47">
        <v>386.6</v>
      </c>
      <c r="H10" s="26">
        <f>SUM(B10:G10)</f>
        <v>38669.6</v>
      </c>
      <c r="I10" s="49">
        <f>(H10-H9)/H9*100</f>
        <v>2.008267318766591</v>
      </c>
    </row>
    <row r="11" spans="1:9" ht="18" customHeight="1" thickBot="1">
      <c r="A11" s="157">
        <v>1998</v>
      </c>
      <c r="B11" s="26">
        <v>6131.7</v>
      </c>
      <c r="C11" s="47">
        <v>12798.7</v>
      </c>
      <c r="D11" s="26">
        <f>1283.9+1857+35.4</f>
        <v>3176.3</v>
      </c>
      <c r="E11" s="47">
        <v>4590.2</v>
      </c>
      <c r="F11" s="26">
        <v>13200.2</v>
      </c>
      <c r="G11" s="47">
        <v>395.2</v>
      </c>
      <c r="H11" s="26">
        <f>SUM(B11:G11)</f>
        <v>40292.3</v>
      </c>
      <c r="I11" s="49">
        <f>(H11-H10)/H10*100</f>
        <v>4.1963195895483905</v>
      </c>
    </row>
    <row r="12" spans="1:9" ht="30" customHeight="1" thickBot="1">
      <c r="A12" s="158">
        <v>1999</v>
      </c>
      <c r="B12" s="51">
        <v>6410.4</v>
      </c>
      <c r="C12" s="52">
        <v>13282.2</v>
      </c>
      <c r="D12" s="51">
        <f>1378.5+1894.8+41.1</f>
        <v>3314.4</v>
      </c>
      <c r="E12" s="52">
        <v>4331.9</v>
      </c>
      <c r="F12" s="51">
        <v>13846.8</v>
      </c>
      <c r="G12" s="52">
        <v>408.8</v>
      </c>
      <c r="H12" s="51">
        <f>SUM(B12:G12)</f>
        <v>41594.5</v>
      </c>
      <c r="I12" s="53">
        <f>(H12-H11)/H11*100</f>
        <v>3.231883014868839</v>
      </c>
    </row>
    <row r="13" spans="1:9" ht="19.5" customHeight="1">
      <c r="A13" s="301" t="s">
        <v>78</v>
      </c>
      <c r="B13" s="290"/>
      <c r="C13" s="290"/>
      <c r="D13" s="290"/>
      <c r="E13" s="290"/>
      <c r="F13" s="290"/>
      <c r="G13" s="290"/>
      <c r="H13" s="290"/>
      <c r="I13" s="290"/>
    </row>
    <row r="14" spans="1:9" ht="12.75" customHeight="1">
      <c r="A14" s="302" t="s">
        <v>909</v>
      </c>
      <c r="B14" s="292"/>
      <c r="C14" s="292"/>
      <c r="D14" s="292"/>
      <c r="E14" s="292"/>
      <c r="F14" s="292"/>
      <c r="G14" s="292"/>
      <c r="H14" s="292"/>
      <c r="I14" s="292"/>
    </row>
    <row r="15" spans="1:9" ht="12.75" customHeight="1">
      <c r="A15" s="302" t="s">
        <v>910</v>
      </c>
      <c r="B15" s="292"/>
      <c r="C15" s="292"/>
      <c r="D15" s="292"/>
      <c r="E15" s="292"/>
      <c r="F15" s="292"/>
      <c r="G15" s="292"/>
      <c r="H15" s="292"/>
      <c r="I15" s="292"/>
    </row>
    <row r="16" spans="1:9" ht="12.75" customHeight="1">
      <c r="A16" s="302" t="s">
        <v>911</v>
      </c>
      <c r="B16" s="292"/>
      <c r="C16" s="292"/>
      <c r="D16" s="292"/>
      <c r="E16" s="292"/>
      <c r="F16" s="292"/>
      <c r="G16" s="292"/>
      <c r="H16" s="292"/>
      <c r="I16" s="292"/>
    </row>
    <row r="17" spans="1:9" ht="12.75" customHeight="1">
      <c r="A17" s="302" t="s">
        <v>912</v>
      </c>
      <c r="B17" s="292"/>
      <c r="C17" s="292"/>
      <c r="D17" s="292"/>
      <c r="E17" s="292"/>
      <c r="F17" s="292"/>
      <c r="G17" s="292"/>
      <c r="H17" s="292"/>
      <c r="I17" s="292"/>
    </row>
    <row r="18" spans="1:9" ht="12.75" customHeight="1">
      <c r="A18" s="302" t="s">
        <v>913</v>
      </c>
      <c r="B18" s="292"/>
      <c r="C18" s="292"/>
      <c r="D18" s="292"/>
      <c r="E18" s="292"/>
      <c r="F18" s="292"/>
      <c r="G18" s="292"/>
      <c r="H18" s="292"/>
      <c r="I18" s="292"/>
    </row>
    <row r="19" spans="1:9" ht="99.75" customHeight="1">
      <c r="A19" s="152"/>
      <c r="B19" s="294"/>
      <c r="C19" s="294"/>
      <c r="D19" s="294"/>
      <c r="E19" s="294"/>
      <c r="F19" s="294"/>
      <c r="G19" s="294"/>
      <c r="H19" s="294"/>
      <c r="I19" s="294"/>
    </row>
    <row r="20" spans="1:9" ht="18" customHeight="1">
      <c r="A20" s="178"/>
      <c r="B20" s="294"/>
      <c r="C20" s="294"/>
      <c r="D20" s="294"/>
      <c r="E20" s="294"/>
      <c r="F20" s="294"/>
      <c r="G20" s="294"/>
      <c r="H20" s="294"/>
      <c r="I20" s="294"/>
    </row>
    <row r="21" spans="1:9" ht="30.75" customHeight="1">
      <c r="A21" s="295"/>
      <c r="B21" s="294"/>
      <c r="C21" s="294"/>
      <c r="D21" s="294"/>
      <c r="E21" s="294"/>
      <c r="F21" s="294"/>
      <c r="G21" s="294"/>
      <c r="H21" s="294"/>
      <c r="I21" s="294"/>
    </row>
    <row r="22" spans="1:9" ht="30.75" customHeight="1">
      <c r="A22" s="295"/>
      <c r="B22" s="294"/>
      <c r="C22" s="294"/>
      <c r="D22" s="294"/>
      <c r="E22" s="294"/>
      <c r="F22" s="294"/>
      <c r="G22" s="294"/>
      <c r="H22" s="294"/>
      <c r="I22" s="294"/>
    </row>
    <row r="23" spans="1:9" ht="30.75" customHeight="1">
      <c r="A23" s="295"/>
      <c r="B23" s="294"/>
      <c r="C23" s="294"/>
      <c r="D23" s="294"/>
      <c r="E23" s="294"/>
      <c r="F23" s="294"/>
      <c r="G23" s="294"/>
      <c r="H23" s="294"/>
      <c r="I23" s="294"/>
    </row>
    <row r="24" spans="1:9" ht="30.75" customHeight="1">
      <c r="A24" s="295"/>
      <c r="B24" s="294"/>
      <c r="C24" s="294"/>
      <c r="D24" s="294"/>
      <c r="E24" s="294"/>
      <c r="F24" s="294"/>
      <c r="G24" s="294"/>
      <c r="H24" s="294"/>
      <c r="I24" s="294"/>
    </row>
    <row r="25" spans="1:9" ht="30.75" customHeight="1">
      <c r="A25" s="295"/>
      <c r="B25" s="294"/>
      <c r="C25" s="294"/>
      <c r="D25" s="294"/>
      <c r="E25" s="294"/>
      <c r="F25" s="294"/>
      <c r="G25" s="294"/>
      <c r="H25" s="294"/>
      <c r="I25" s="294"/>
    </row>
    <row r="26" spans="1:9" ht="30.75" customHeight="1">
      <c r="A26" s="295"/>
      <c r="B26" s="294"/>
      <c r="C26" s="294"/>
      <c r="D26" s="294"/>
      <c r="E26" s="294"/>
      <c r="F26" s="294"/>
      <c r="G26" s="294"/>
      <c r="H26" s="294"/>
      <c r="I26" s="294"/>
    </row>
    <row r="27" spans="1:9" ht="30.75" customHeight="1">
      <c r="A27" s="295"/>
      <c r="B27" s="294"/>
      <c r="C27" s="294"/>
      <c r="D27" s="294"/>
      <c r="E27" s="294"/>
      <c r="F27" s="294"/>
      <c r="G27" s="294"/>
      <c r="H27" s="294"/>
      <c r="I27" s="294"/>
    </row>
    <row r="28" spans="1:9" ht="30.75" customHeight="1">
      <c r="A28" s="295"/>
      <c r="B28" s="294"/>
      <c r="C28" s="294"/>
      <c r="D28" s="294"/>
      <c r="E28" s="294"/>
      <c r="F28" s="294"/>
      <c r="G28" s="294"/>
      <c r="H28" s="294"/>
      <c r="I28" s="294"/>
    </row>
    <row r="29" spans="1:9" ht="12.75">
      <c r="A29" s="295"/>
      <c r="B29" s="294"/>
      <c r="C29" s="294"/>
      <c r="D29" s="294"/>
      <c r="E29" s="294"/>
      <c r="F29" s="294"/>
      <c r="G29" s="294"/>
      <c r="H29" s="294"/>
      <c r="I29" s="294"/>
    </row>
    <row r="30" spans="1:9" ht="12.75">
      <c r="A30" s="295"/>
      <c r="B30" s="294"/>
      <c r="C30" s="294"/>
      <c r="D30" s="294"/>
      <c r="E30" s="294"/>
      <c r="F30" s="294"/>
      <c r="G30" s="294"/>
      <c r="H30" s="294"/>
      <c r="I30" s="294"/>
    </row>
  </sheetData>
  <printOptions/>
  <pageMargins left="0.7874015748031497" right="0.7874015748031497" top="1.45" bottom="0.49" header="0.93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8">
      <selection activeCell="A18" sqref="A18:A19"/>
    </sheetView>
  </sheetViews>
  <sheetFormatPr defaultColWidth="11.00390625" defaultRowHeight="12.75"/>
  <cols>
    <col min="1" max="1" width="9.00390625" style="7" customWidth="1"/>
    <col min="2" max="9" width="12.25390625" style="296" customWidth="1"/>
    <col min="10" max="16384" width="11.375" style="7" customWidth="1"/>
  </cols>
  <sheetData>
    <row r="1" spans="1:9" s="1" customFormat="1" ht="13.5" customHeight="1">
      <c r="A1" s="152" t="s">
        <v>918</v>
      </c>
      <c r="B1" s="279"/>
      <c r="C1" s="279"/>
      <c r="D1" s="279"/>
      <c r="E1" s="279"/>
      <c r="F1" s="279"/>
      <c r="G1" s="279"/>
      <c r="H1" s="279"/>
      <c r="I1" s="279"/>
    </row>
    <row r="2" spans="1:9" s="1" customFormat="1" ht="27" customHeight="1">
      <c r="A2" s="153" t="s">
        <v>919</v>
      </c>
      <c r="B2" s="279"/>
      <c r="C2" s="279"/>
      <c r="D2" s="279"/>
      <c r="E2" s="279"/>
      <c r="F2" s="279"/>
      <c r="G2" s="279"/>
      <c r="H2" s="279"/>
      <c r="I2" s="279"/>
    </row>
    <row r="3" spans="1:9" ht="27" customHeight="1">
      <c r="A3" s="35" t="s">
        <v>1089</v>
      </c>
      <c r="B3" s="6" t="s">
        <v>566</v>
      </c>
      <c r="C3" s="36" t="s">
        <v>920</v>
      </c>
      <c r="D3" s="6" t="s">
        <v>1134</v>
      </c>
      <c r="E3" s="36" t="s">
        <v>921</v>
      </c>
      <c r="F3" s="6" t="s">
        <v>903</v>
      </c>
      <c r="G3" s="36" t="s">
        <v>514</v>
      </c>
      <c r="H3" s="6" t="s">
        <v>922</v>
      </c>
      <c r="I3" s="36" t="s">
        <v>896</v>
      </c>
    </row>
    <row r="4" spans="1:9" ht="15" customHeight="1">
      <c r="A4" s="37"/>
      <c r="B4" s="297" t="s">
        <v>923</v>
      </c>
      <c r="C4" s="298" t="s">
        <v>924</v>
      </c>
      <c r="D4" s="12" t="s">
        <v>925</v>
      </c>
      <c r="E4" s="38" t="s">
        <v>940</v>
      </c>
      <c r="F4" s="12"/>
      <c r="G4" s="38" t="s">
        <v>926</v>
      </c>
      <c r="H4" s="12" t="s">
        <v>927</v>
      </c>
      <c r="I4" s="38"/>
    </row>
    <row r="5" spans="1:9" ht="15" customHeight="1">
      <c r="A5" s="37"/>
      <c r="B5" s="12"/>
      <c r="C5" s="38" t="s">
        <v>928</v>
      </c>
      <c r="D5" s="12" t="s">
        <v>941</v>
      </c>
      <c r="E5" s="298"/>
      <c r="F5" s="297"/>
      <c r="G5" s="298"/>
      <c r="H5" s="297" t="s">
        <v>929</v>
      </c>
      <c r="I5" s="38"/>
    </row>
    <row r="6" spans="1:9" ht="27" customHeight="1">
      <c r="A6" s="37"/>
      <c r="B6" s="12"/>
      <c r="C6" s="298" t="s">
        <v>942</v>
      </c>
      <c r="D6" s="297"/>
      <c r="E6" s="298"/>
      <c r="F6" s="297"/>
      <c r="G6" s="298"/>
      <c r="H6" s="297" t="s">
        <v>930</v>
      </c>
      <c r="I6" s="298"/>
    </row>
    <row r="7" spans="1:9" ht="0.75" customHeight="1">
      <c r="A7" s="299"/>
      <c r="B7" s="297" t="s">
        <v>931</v>
      </c>
      <c r="C7" s="298" t="s">
        <v>932</v>
      </c>
      <c r="D7" s="297" t="s">
        <v>933</v>
      </c>
      <c r="E7" s="298" t="s">
        <v>934</v>
      </c>
      <c r="F7" s="297" t="s">
        <v>903</v>
      </c>
      <c r="G7" s="298" t="s">
        <v>935</v>
      </c>
      <c r="H7" s="297" t="s">
        <v>936</v>
      </c>
      <c r="I7" s="298" t="s">
        <v>964</v>
      </c>
    </row>
    <row r="8" spans="1:9" ht="30" customHeight="1" thickBot="1">
      <c r="A8" s="155">
        <v>1995</v>
      </c>
      <c r="B8" s="20">
        <v>12612</v>
      </c>
      <c r="C8" s="44">
        <v>6027.7</v>
      </c>
      <c r="D8" s="20">
        <v>11275.1</v>
      </c>
      <c r="E8" s="44">
        <v>3400.9</v>
      </c>
      <c r="F8" s="20">
        <v>861.5</v>
      </c>
      <c r="G8" s="44">
        <v>1584.5</v>
      </c>
      <c r="H8" s="20">
        <v>399.2</v>
      </c>
      <c r="I8" s="44">
        <v>36160.9</v>
      </c>
    </row>
    <row r="9" spans="1:9" ht="18" customHeight="1" thickBot="1">
      <c r="A9" s="157">
        <v>1996</v>
      </c>
      <c r="B9" s="26">
        <v>13184</v>
      </c>
      <c r="C9" s="47">
        <v>6423.1</v>
      </c>
      <c r="D9" s="26">
        <v>11678.6</v>
      </c>
      <c r="E9" s="47">
        <v>3544.7</v>
      </c>
      <c r="F9" s="26">
        <v>869.1</v>
      </c>
      <c r="G9" s="47">
        <v>1796.9</v>
      </c>
      <c r="H9" s="26">
        <v>412</v>
      </c>
      <c r="I9" s="47">
        <f>SUM(B9:H9)</f>
        <v>37908.399999999994</v>
      </c>
    </row>
    <row r="10" spans="1:9" ht="18" customHeight="1" thickBot="1">
      <c r="A10" s="157">
        <v>1997</v>
      </c>
      <c r="B10" s="26">
        <v>13300.5</v>
      </c>
      <c r="C10" s="47">
        <v>6678.2</v>
      </c>
      <c r="D10" s="26">
        <v>11898.8</v>
      </c>
      <c r="E10" s="47">
        <v>3699.7</v>
      </c>
      <c r="F10" s="26">
        <v>820.1</v>
      </c>
      <c r="G10" s="47">
        <v>1853.8</v>
      </c>
      <c r="H10" s="26">
        <v>418.5</v>
      </c>
      <c r="I10" s="47">
        <f>SUM(B10:H10)</f>
        <v>38669.6</v>
      </c>
    </row>
    <row r="11" spans="1:9" ht="18" customHeight="1" thickBot="1">
      <c r="A11" s="157">
        <v>1998</v>
      </c>
      <c r="B11" s="26">
        <v>13726.9</v>
      </c>
      <c r="C11" s="47">
        <v>6995</v>
      </c>
      <c r="D11" s="26">
        <v>12534.7</v>
      </c>
      <c r="E11" s="47">
        <v>3814.8</v>
      </c>
      <c r="F11" s="26">
        <v>825.8</v>
      </c>
      <c r="G11" s="47">
        <v>1952.6</v>
      </c>
      <c r="H11" s="26">
        <v>442.5</v>
      </c>
      <c r="I11" s="47">
        <f>SUM(B11:H11)</f>
        <v>40292.30000000001</v>
      </c>
    </row>
    <row r="12" spans="1:9" ht="30" customHeight="1" thickBot="1">
      <c r="A12" s="158">
        <v>1999</v>
      </c>
      <c r="B12" s="51">
        <v>14276.6</v>
      </c>
      <c r="C12" s="52">
        <v>7117.1</v>
      </c>
      <c r="D12" s="51">
        <v>12925.3</v>
      </c>
      <c r="E12" s="52">
        <v>3985</v>
      </c>
      <c r="F12" s="51">
        <v>869.5</v>
      </c>
      <c r="G12" s="52">
        <v>1951.2</v>
      </c>
      <c r="H12" s="51">
        <v>469.9</v>
      </c>
      <c r="I12" s="52">
        <f>SUM(B12:H12)</f>
        <v>41594.6</v>
      </c>
    </row>
    <row r="13" spans="1:9" ht="19.5" customHeight="1">
      <c r="A13" s="301" t="s">
        <v>78</v>
      </c>
      <c r="B13" s="290"/>
      <c r="C13" s="290"/>
      <c r="D13" s="290"/>
      <c r="E13" s="290"/>
      <c r="F13" s="290"/>
      <c r="G13" s="290"/>
      <c r="H13" s="290"/>
      <c r="I13" s="290"/>
    </row>
    <row r="14" spans="1:9" ht="12.75" customHeight="1">
      <c r="A14" s="302" t="s">
        <v>937</v>
      </c>
      <c r="B14" s="292"/>
      <c r="C14" s="292"/>
      <c r="D14" s="292"/>
      <c r="E14" s="292"/>
      <c r="F14" s="292"/>
      <c r="G14" s="292"/>
      <c r="H14" s="292"/>
      <c r="I14" s="292"/>
    </row>
    <row r="15" spans="1:9" ht="12.75" customHeight="1">
      <c r="A15" s="302" t="s">
        <v>938</v>
      </c>
      <c r="B15" s="292"/>
      <c r="C15" s="292"/>
      <c r="D15" s="292"/>
      <c r="E15" s="292"/>
      <c r="F15" s="292"/>
      <c r="G15" s="292"/>
      <c r="H15" s="292"/>
      <c r="I15" s="292"/>
    </row>
    <row r="16" spans="1:9" ht="12.75" customHeight="1">
      <c r="A16" s="302" t="s">
        <v>939</v>
      </c>
      <c r="B16" s="292"/>
      <c r="C16" s="292"/>
      <c r="D16" s="292"/>
      <c r="E16" s="292"/>
      <c r="F16" s="292"/>
      <c r="G16" s="292"/>
      <c r="H16" s="292"/>
      <c r="I16" s="292"/>
    </row>
    <row r="17" spans="1:9" ht="12.75" customHeight="1">
      <c r="A17" s="302" t="s">
        <v>913</v>
      </c>
      <c r="B17" s="292"/>
      <c r="C17" s="292"/>
      <c r="D17" s="292"/>
      <c r="E17" s="292"/>
      <c r="F17" s="292"/>
      <c r="G17" s="292"/>
      <c r="H17" s="292"/>
      <c r="I17" s="292"/>
    </row>
    <row r="18" spans="1:9" ht="120" customHeight="1">
      <c r="A18" s="152"/>
      <c r="B18" s="294"/>
      <c r="C18" s="294"/>
      <c r="D18" s="294"/>
      <c r="E18" s="294"/>
      <c r="F18" s="294"/>
      <c r="G18" s="294"/>
      <c r="H18" s="294"/>
      <c r="I18" s="294"/>
    </row>
    <row r="19" spans="1:9" ht="18" customHeight="1">
      <c r="A19" s="178"/>
      <c r="B19" s="294"/>
      <c r="C19" s="294"/>
      <c r="D19" s="294"/>
      <c r="E19" s="294"/>
      <c r="F19" s="294"/>
      <c r="G19" s="294"/>
      <c r="H19" s="294"/>
      <c r="I19" s="294"/>
    </row>
    <row r="20" spans="1:9" ht="30.75" customHeight="1">
      <c r="A20" s="295"/>
      <c r="B20" s="294"/>
      <c r="C20" s="294"/>
      <c r="D20" s="294"/>
      <c r="E20" s="294"/>
      <c r="F20" s="294"/>
      <c r="G20" s="294"/>
      <c r="H20" s="294"/>
      <c r="I20" s="294"/>
    </row>
    <row r="21" spans="1:9" ht="30.75" customHeight="1">
      <c r="A21" s="295"/>
      <c r="B21" s="294"/>
      <c r="C21" s="294"/>
      <c r="D21" s="294"/>
      <c r="E21" s="294"/>
      <c r="F21" s="294"/>
      <c r="G21" s="294"/>
      <c r="H21" s="294"/>
      <c r="I21" s="294"/>
    </row>
    <row r="22" spans="1:9" ht="30.75" customHeight="1">
      <c r="A22" s="295"/>
      <c r="B22" s="294"/>
      <c r="C22" s="294"/>
      <c r="D22" s="294"/>
      <c r="E22" s="294"/>
      <c r="F22" s="294"/>
      <c r="G22" s="294"/>
      <c r="H22" s="294"/>
      <c r="I22" s="294"/>
    </row>
    <row r="23" spans="1:9" ht="30.75" customHeight="1">
      <c r="A23" s="295"/>
      <c r="B23" s="294"/>
      <c r="C23" s="294"/>
      <c r="D23" s="294"/>
      <c r="E23" s="294"/>
      <c r="F23" s="294"/>
      <c r="G23" s="294"/>
      <c r="H23" s="294"/>
      <c r="I23" s="294"/>
    </row>
    <row r="24" spans="1:9" ht="30.75" customHeight="1">
      <c r="A24" s="295"/>
      <c r="B24" s="294"/>
      <c r="C24" s="294"/>
      <c r="D24" s="294"/>
      <c r="E24" s="294"/>
      <c r="F24" s="294"/>
      <c r="G24" s="294"/>
      <c r="H24" s="294"/>
      <c r="I24" s="294"/>
    </row>
    <row r="25" spans="1:9" ht="30.75" customHeight="1">
      <c r="A25" s="295"/>
      <c r="B25" s="294"/>
      <c r="C25" s="294"/>
      <c r="D25" s="294"/>
      <c r="E25" s="294"/>
      <c r="F25" s="294"/>
      <c r="G25" s="294"/>
      <c r="H25" s="294"/>
      <c r="I25" s="294"/>
    </row>
    <row r="26" spans="1:9" ht="30.75" customHeight="1">
      <c r="A26" s="295"/>
      <c r="B26" s="294"/>
      <c r="C26" s="294"/>
      <c r="D26" s="294"/>
      <c r="E26" s="294"/>
      <c r="F26" s="294"/>
      <c r="G26" s="294"/>
      <c r="H26" s="294"/>
      <c r="I26" s="294"/>
    </row>
    <row r="27" spans="1:9" ht="30.75" customHeight="1">
      <c r="A27" s="295"/>
      <c r="B27" s="294"/>
      <c r="C27" s="294"/>
      <c r="D27" s="294"/>
      <c r="E27" s="294"/>
      <c r="F27" s="294"/>
      <c r="G27" s="294"/>
      <c r="H27" s="294"/>
      <c r="I27" s="294"/>
    </row>
    <row r="28" spans="1:9" ht="12.75">
      <c r="A28" s="295"/>
      <c r="B28" s="294"/>
      <c r="C28" s="294"/>
      <c r="D28" s="294"/>
      <c r="E28" s="294"/>
      <c r="F28" s="294"/>
      <c r="G28" s="294"/>
      <c r="H28" s="294"/>
      <c r="I28" s="294"/>
    </row>
    <row r="29" spans="1:9" ht="12.75">
      <c r="A29" s="295"/>
      <c r="B29" s="294"/>
      <c r="C29" s="294"/>
      <c r="D29" s="294"/>
      <c r="E29" s="294"/>
      <c r="F29" s="294"/>
      <c r="G29" s="294"/>
      <c r="H29" s="294"/>
      <c r="I29" s="294"/>
    </row>
  </sheetData>
  <printOptions/>
  <pageMargins left="0.7874015748031497" right="0.7874015748031497" top="1.45" bottom="0.49" header="0.93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21">
      <selection activeCell="A24" sqref="A24:A25"/>
    </sheetView>
  </sheetViews>
  <sheetFormatPr defaultColWidth="11.00390625" defaultRowHeight="12.75"/>
  <cols>
    <col min="1" max="1" width="15.125" style="7" customWidth="1"/>
    <col min="2" max="7" width="15.125" style="296" customWidth="1"/>
    <col min="8" max="16384" width="11.375" style="7" customWidth="1"/>
  </cols>
  <sheetData>
    <row r="1" spans="1:7" s="1" customFormat="1" ht="13.5" customHeight="1">
      <c r="A1" s="152" t="s">
        <v>943</v>
      </c>
      <c r="B1" s="279"/>
      <c r="C1" s="279"/>
      <c r="D1" s="279"/>
      <c r="E1" s="279"/>
      <c r="F1" s="279"/>
      <c r="G1" s="279"/>
    </row>
    <row r="2" spans="1:7" s="1" customFormat="1" ht="27" customHeight="1">
      <c r="A2" s="153" t="s">
        <v>959</v>
      </c>
      <c r="B2" s="279"/>
      <c r="C2" s="279"/>
      <c r="D2" s="279"/>
      <c r="E2" s="279"/>
      <c r="F2" s="279"/>
      <c r="G2" s="279"/>
    </row>
    <row r="3" spans="1:7" ht="27" customHeight="1">
      <c r="A3" s="35" t="s">
        <v>1089</v>
      </c>
      <c r="B3" s="6" t="s">
        <v>944</v>
      </c>
      <c r="C3" s="36" t="s">
        <v>945</v>
      </c>
      <c r="D3" s="6" t="s">
        <v>946</v>
      </c>
      <c r="E3" s="36" t="s">
        <v>947</v>
      </c>
      <c r="F3" s="6" t="s">
        <v>948</v>
      </c>
      <c r="G3" s="36" t="s">
        <v>949</v>
      </c>
    </row>
    <row r="4" spans="1:7" ht="56.25" customHeight="1">
      <c r="A4" s="299"/>
      <c r="B4" s="297"/>
      <c r="C4" s="298" t="s">
        <v>1136</v>
      </c>
      <c r="D4" s="297" t="s">
        <v>1136</v>
      </c>
      <c r="E4" s="298" t="s">
        <v>950</v>
      </c>
      <c r="F4" s="297" t="s">
        <v>951</v>
      </c>
      <c r="G4" s="298" t="s">
        <v>952</v>
      </c>
    </row>
    <row r="5" spans="1:7" ht="0.75" customHeight="1">
      <c r="A5" s="37"/>
      <c r="B5" s="12" t="s">
        <v>944</v>
      </c>
      <c r="C5" s="38" t="s">
        <v>953</v>
      </c>
      <c r="D5" s="12" t="s">
        <v>954</v>
      </c>
      <c r="E5" s="38" t="s">
        <v>955</v>
      </c>
      <c r="F5" s="297" t="s">
        <v>956</v>
      </c>
      <c r="G5" s="38" t="s">
        <v>957</v>
      </c>
    </row>
    <row r="6" spans="1:7" ht="30" customHeight="1" thickBot="1">
      <c r="A6" s="155">
        <v>1985</v>
      </c>
      <c r="B6" s="143">
        <v>100</v>
      </c>
      <c r="C6" s="136">
        <v>100</v>
      </c>
      <c r="D6" s="143">
        <v>100</v>
      </c>
      <c r="E6" s="136">
        <v>100</v>
      </c>
      <c r="F6" s="143">
        <v>100</v>
      </c>
      <c r="G6" s="136">
        <v>100</v>
      </c>
    </row>
    <row r="7" spans="1:7" ht="18" customHeight="1" thickBot="1">
      <c r="A7" s="157">
        <v>1986</v>
      </c>
      <c r="B7" s="123">
        <v>102.2974607013301</v>
      </c>
      <c r="C7" s="113">
        <v>103.68550368550369</v>
      </c>
      <c r="D7" s="123">
        <v>100</v>
      </c>
      <c r="E7" s="113">
        <v>102.85171102661596</v>
      </c>
      <c r="F7" s="123">
        <v>102.17391304347827</v>
      </c>
      <c r="G7" s="113">
        <v>100.82079343365254</v>
      </c>
    </row>
    <row r="8" spans="1:7" ht="18" customHeight="1" thickBot="1">
      <c r="A8" s="157">
        <v>1987</v>
      </c>
      <c r="B8" s="123">
        <v>104.71584038694073</v>
      </c>
      <c r="C8" s="113">
        <v>105.8968058968059</v>
      </c>
      <c r="D8" s="123">
        <v>101.949860724234</v>
      </c>
      <c r="E8" s="113">
        <v>107.9847908745247</v>
      </c>
      <c r="F8" s="123">
        <v>104.92753623188406</v>
      </c>
      <c r="G8" s="113">
        <v>102.1887824897401</v>
      </c>
    </row>
    <row r="9" spans="1:7" ht="18" customHeight="1" thickBot="1">
      <c r="A9" s="157">
        <v>1988</v>
      </c>
      <c r="B9" s="123">
        <v>106.28778718258766</v>
      </c>
      <c r="C9" s="113">
        <v>106.38820638820636</v>
      </c>
      <c r="D9" s="123">
        <v>107.52089136490251</v>
      </c>
      <c r="E9" s="113">
        <v>115.0190114068441</v>
      </c>
      <c r="F9" s="123">
        <v>108.69565217391303</v>
      </c>
      <c r="G9" s="113">
        <v>104.10396716826264</v>
      </c>
    </row>
    <row r="10" spans="1:7" ht="18" customHeight="1" thickBot="1">
      <c r="A10" s="157">
        <v>1989</v>
      </c>
      <c r="B10" s="123">
        <v>108.22249093107617</v>
      </c>
      <c r="C10" s="113">
        <v>109.21375921375922</v>
      </c>
      <c r="D10" s="123">
        <v>107.52089136490251</v>
      </c>
      <c r="E10" s="113">
        <v>118.63117870722432</v>
      </c>
      <c r="F10" s="123">
        <v>110.72463768115944</v>
      </c>
      <c r="G10" s="113">
        <v>107.38714090287277</v>
      </c>
    </row>
    <row r="11" spans="1:7" ht="18" customHeight="1" thickBot="1">
      <c r="A11" s="157">
        <v>1990</v>
      </c>
      <c r="B11" s="123">
        <v>110.51995163240629</v>
      </c>
      <c r="C11" s="113">
        <v>111.54791154791153</v>
      </c>
      <c r="D11" s="123">
        <v>113.50974930362116</v>
      </c>
      <c r="E11" s="113">
        <v>126.04562737642584</v>
      </c>
      <c r="F11" s="123">
        <v>115.3623188405797</v>
      </c>
      <c r="G11" s="113">
        <v>113.26949384404925</v>
      </c>
    </row>
    <row r="12" spans="1:7" ht="18" customHeight="1" thickBot="1">
      <c r="A12" s="157">
        <v>1991</v>
      </c>
      <c r="B12" s="123">
        <v>114.87303506650544</v>
      </c>
      <c r="C12" s="113">
        <v>115.84766584766584</v>
      </c>
      <c r="D12" s="123">
        <v>120.1949860724234</v>
      </c>
      <c r="E12" s="113">
        <v>139.7338403041825</v>
      </c>
      <c r="F12" s="123">
        <v>122.60869565217392</v>
      </c>
      <c r="G12" s="113">
        <v>119.8358413132695</v>
      </c>
    </row>
    <row r="13" spans="1:7" ht="18" customHeight="1" thickBot="1">
      <c r="A13" s="157">
        <v>1992</v>
      </c>
      <c r="B13" s="123">
        <v>118.13784764207979</v>
      </c>
      <c r="C13" s="113">
        <v>121.37592137592137</v>
      </c>
      <c r="D13" s="123">
        <v>125.06963788300835</v>
      </c>
      <c r="E13" s="113">
        <v>153.8022813688213</v>
      </c>
      <c r="F13" s="123">
        <v>129.56521739130434</v>
      </c>
      <c r="G13" s="113">
        <v>124.7606019151847</v>
      </c>
    </row>
    <row r="14" spans="1:7" ht="18" customHeight="1" thickBot="1">
      <c r="A14" s="157">
        <v>1993</v>
      </c>
      <c r="B14" s="123">
        <v>120.4353083434099</v>
      </c>
      <c r="C14" s="113">
        <v>121.37592137592137</v>
      </c>
      <c r="D14" s="123">
        <v>130.64066852367688</v>
      </c>
      <c r="E14" s="113">
        <v>165.0190114068441</v>
      </c>
      <c r="F14" s="123">
        <v>134.20289855072463</v>
      </c>
      <c r="G14" s="113">
        <v>128.86456908344735</v>
      </c>
    </row>
    <row r="15" spans="1:7" ht="18" customHeight="1" thickBot="1">
      <c r="A15" s="157">
        <v>1994</v>
      </c>
      <c r="B15" s="123">
        <v>122.12817412333736</v>
      </c>
      <c r="C15" s="113">
        <v>121.4987714987715</v>
      </c>
      <c r="D15" s="123">
        <v>132.45125348189416</v>
      </c>
      <c r="E15" s="113">
        <v>171.10266159695817</v>
      </c>
      <c r="F15" s="123">
        <v>136.81159420289856</v>
      </c>
      <c r="G15" s="113">
        <v>129.95896032831737</v>
      </c>
    </row>
    <row r="16" spans="1:7" ht="18" customHeight="1" thickBot="1">
      <c r="A16" s="157">
        <v>1995</v>
      </c>
      <c r="B16" s="123">
        <v>125.27206771463119</v>
      </c>
      <c r="C16" s="113">
        <v>121.86732186732185</v>
      </c>
      <c r="D16" s="123">
        <v>133.56545961002786</v>
      </c>
      <c r="E16" s="113">
        <v>175.66539923954375</v>
      </c>
      <c r="F16" s="123">
        <v>139.27536231884056</v>
      </c>
      <c r="G16" s="113">
        <v>132.28454172366622</v>
      </c>
    </row>
    <row r="17" spans="1:7" ht="18" customHeight="1" thickBot="1">
      <c r="A17" s="157">
        <v>1996</v>
      </c>
      <c r="B17" s="123">
        <v>125.75574365175332</v>
      </c>
      <c r="C17" s="113">
        <v>122.48157248157247</v>
      </c>
      <c r="D17" s="123">
        <v>134.40111420612814</v>
      </c>
      <c r="E17" s="113">
        <v>181.74904942965776</v>
      </c>
      <c r="F17" s="123">
        <v>141.8840579710145</v>
      </c>
      <c r="G17" s="113">
        <v>133.37893296853628</v>
      </c>
    </row>
    <row r="18" spans="1:7" ht="18" customHeight="1" thickBot="1">
      <c r="A18" s="157">
        <v>1997</v>
      </c>
      <c r="B18" s="123">
        <v>125.15114873035067</v>
      </c>
      <c r="C18" s="113">
        <v>122.85012285012284</v>
      </c>
      <c r="D18" s="123">
        <v>135.0974930362117</v>
      </c>
      <c r="E18" s="113">
        <v>184.22053231939165</v>
      </c>
      <c r="F18" s="123">
        <v>143.04347826086956</v>
      </c>
      <c r="G18" s="113">
        <v>134.06292749658004</v>
      </c>
    </row>
    <row r="19" spans="1:7" ht="18" customHeight="1" thickBot="1">
      <c r="A19" s="157">
        <v>1998</v>
      </c>
      <c r="B19" s="123">
        <v>121.88633615477629</v>
      </c>
      <c r="C19" s="113">
        <v>122.85012285012284</v>
      </c>
      <c r="D19" s="123">
        <v>136.0724233983287</v>
      </c>
      <c r="E19" s="113">
        <v>187.0722433460076</v>
      </c>
      <c r="F19" s="123">
        <v>143.6231884057971</v>
      </c>
      <c r="G19" s="113">
        <v>134.06292749658004</v>
      </c>
    </row>
    <row r="20" spans="1:7" ht="18" customHeight="1" thickBot="1">
      <c r="A20" s="157">
        <v>1999</v>
      </c>
      <c r="B20" s="123">
        <v>120.4353083434099</v>
      </c>
      <c r="C20" s="113">
        <v>122.85012285012284</v>
      </c>
      <c r="D20" s="123">
        <v>136.90807799442896</v>
      </c>
      <c r="E20" s="113">
        <v>189.1634980988593</v>
      </c>
      <c r="F20" s="123">
        <v>144.3478260869565</v>
      </c>
      <c r="G20" s="113">
        <v>135.15731874145007</v>
      </c>
    </row>
    <row r="21" spans="1:7" ht="30" customHeight="1" thickBot="1">
      <c r="A21" s="158">
        <v>2000</v>
      </c>
      <c r="B21" s="125">
        <v>121.03990326481255</v>
      </c>
      <c r="C21" s="114">
        <v>122.85012285012284</v>
      </c>
      <c r="D21" s="125">
        <v>139.1364902506964</v>
      </c>
      <c r="E21" s="114">
        <v>190.3041825095057</v>
      </c>
      <c r="F21" s="125">
        <v>144.92753623188406</v>
      </c>
      <c r="G21" s="114">
        <v>137.2093023255814</v>
      </c>
    </row>
    <row r="22" spans="1:7" ht="19.5" customHeight="1">
      <c r="A22" s="301" t="s">
        <v>987</v>
      </c>
      <c r="B22" s="290"/>
      <c r="C22" s="290"/>
      <c r="D22" s="290"/>
      <c r="E22" s="290"/>
      <c r="F22" s="290"/>
      <c r="G22" s="290"/>
    </row>
    <row r="23" spans="1:7" ht="12.75" customHeight="1">
      <c r="A23" s="302" t="s">
        <v>958</v>
      </c>
      <c r="B23" s="292"/>
      <c r="C23" s="292"/>
      <c r="D23" s="292"/>
      <c r="E23" s="292"/>
      <c r="F23" s="292"/>
      <c r="G23" s="292"/>
    </row>
    <row r="24" spans="1:7" ht="30.75" customHeight="1">
      <c r="A24" s="152"/>
      <c r="B24" s="294"/>
      <c r="C24" s="294"/>
      <c r="D24" s="294"/>
      <c r="E24" s="294"/>
      <c r="F24" s="294"/>
      <c r="G24" s="294"/>
    </row>
    <row r="25" spans="1:7" ht="18" customHeight="1">
      <c r="A25" s="178"/>
      <c r="B25" s="294"/>
      <c r="C25" s="294"/>
      <c r="D25" s="294"/>
      <c r="E25" s="294"/>
      <c r="F25" s="294"/>
      <c r="G25" s="294"/>
    </row>
    <row r="26" spans="1:7" ht="30.75" customHeight="1">
      <c r="A26" s="295"/>
      <c r="B26" s="294"/>
      <c r="C26" s="294"/>
      <c r="D26" s="294"/>
      <c r="E26" s="294"/>
      <c r="F26" s="294"/>
      <c r="G26" s="294"/>
    </row>
    <row r="27" spans="1:7" ht="30.75" customHeight="1">
      <c r="A27" s="295"/>
      <c r="B27" s="294"/>
      <c r="C27" s="294"/>
      <c r="D27" s="294"/>
      <c r="E27" s="294"/>
      <c r="F27" s="294"/>
      <c r="G27" s="294"/>
    </row>
    <row r="28" spans="1:7" ht="30.75" customHeight="1">
      <c r="A28" s="295"/>
      <c r="B28" s="294"/>
      <c r="C28" s="294"/>
      <c r="D28" s="294"/>
      <c r="E28" s="294"/>
      <c r="F28" s="294"/>
      <c r="G28" s="294"/>
    </row>
    <row r="29" spans="1:7" ht="30.75" customHeight="1">
      <c r="A29" s="295"/>
      <c r="B29" s="294"/>
      <c r="C29" s="294"/>
      <c r="D29" s="294"/>
      <c r="E29" s="294"/>
      <c r="F29" s="294"/>
      <c r="G29" s="294"/>
    </row>
    <row r="30" spans="1:7" ht="30.75" customHeight="1">
      <c r="A30" s="295"/>
      <c r="B30" s="294"/>
      <c r="C30" s="294"/>
      <c r="D30" s="294"/>
      <c r="E30" s="294"/>
      <c r="F30" s="294"/>
      <c r="G30" s="294"/>
    </row>
    <row r="31" spans="1:7" ht="30.75" customHeight="1">
      <c r="A31" s="295"/>
      <c r="B31" s="294"/>
      <c r="C31" s="294"/>
      <c r="D31" s="294"/>
      <c r="E31" s="294"/>
      <c r="F31" s="294"/>
      <c r="G31" s="294"/>
    </row>
    <row r="32" spans="1:7" ht="30.75" customHeight="1">
      <c r="A32" s="295"/>
      <c r="B32" s="294"/>
      <c r="C32" s="294"/>
      <c r="D32" s="294"/>
      <c r="E32" s="294"/>
      <c r="F32" s="294"/>
      <c r="G32" s="294"/>
    </row>
    <row r="33" spans="1:7" ht="30.75" customHeight="1">
      <c r="A33" s="295"/>
      <c r="B33" s="294"/>
      <c r="C33" s="294"/>
      <c r="D33" s="294"/>
      <c r="E33" s="294"/>
      <c r="F33" s="294"/>
      <c r="G33" s="294"/>
    </row>
    <row r="34" spans="1:7" ht="12.75">
      <c r="A34" s="295"/>
      <c r="B34" s="294"/>
      <c r="C34" s="294"/>
      <c r="D34" s="294"/>
      <c r="E34" s="294"/>
      <c r="F34" s="294"/>
      <c r="G34" s="294"/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20">
      <selection activeCell="A23" sqref="A23:A24"/>
    </sheetView>
  </sheetViews>
  <sheetFormatPr defaultColWidth="11.00390625" defaultRowHeight="12.75"/>
  <cols>
    <col min="1" max="1" width="15.125" style="7" customWidth="1"/>
    <col min="2" max="7" width="15.125" style="296" customWidth="1"/>
    <col min="8" max="16384" width="11.375" style="7" customWidth="1"/>
  </cols>
  <sheetData>
    <row r="1" spans="1:7" s="1" customFormat="1" ht="13.5" customHeight="1">
      <c r="A1" s="152" t="s">
        <v>960</v>
      </c>
      <c r="B1" s="279"/>
      <c r="C1" s="279"/>
      <c r="D1" s="279"/>
      <c r="E1" s="279"/>
      <c r="F1" s="279"/>
      <c r="G1" s="279"/>
    </row>
    <row r="2" spans="1:7" s="1" customFormat="1" ht="27" customHeight="1">
      <c r="A2" s="153" t="s">
        <v>961</v>
      </c>
      <c r="B2" s="279"/>
      <c r="C2" s="279"/>
      <c r="D2" s="279"/>
      <c r="E2" s="279"/>
      <c r="F2" s="279"/>
      <c r="G2" s="279"/>
    </row>
    <row r="3" spans="1:7" ht="27" customHeight="1">
      <c r="A3" s="35" t="s">
        <v>1089</v>
      </c>
      <c r="B3" s="6" t="s">
        <v>944</v>
      </c>
      <c r="C3" s="36" t="s">
        <v>945</v>
      </c>
      <c r="D3" s="6" t="s">
        <v>946</v>
      </c>
      <c r="E3" s="36" t="s">
        <v>947</v>
      </c>
      <c r="F3" s="6" t="s">
        <v>948</v>
      </c>
      <c r="G3" s="36" t="s">
        <v>949</v>
      </c>
    </row>
    <row r="4" spans="1:7" ht="56.25" customHeight="1">
      <c r="A4" s="299"/>
      <c r="B4" s="297"/>
      <c r="C4" s="298" t="s">
        <v>1136</v>
      </c>
      <c r="D4" s="297" t="s">
        <v>1136</v>
      </c>
      <c r="E4" s="298" t="s">
        <v>950</v>
      </c>
      <c r="F4" s="297" t="s">
        <v>951</v>
      </c>
      <c r="G4" s="298" t="s">
        <v>952</v>
      </c>
    </row>
    <row r="5" spans="1:7" ht="0.75" customHeight="1">
      <c r="A5" s="37"/>
      <c r="B5" s="12" t="s">
        <v>944</v>
      </c>
      <c r="C5" s="38" t="s">
        <v>953</v>
      </c>
      <c r="D5" s="12" t="s">
        <v>954</v>
      </c>
      <c r="E5" s="38" t="s">
        <v>955</v>
      </c>
      <c r="F5" s="297" t="s">
        <v>956</v>
      </c>
      <c r="G5" s="38" t="s">
        <v>957</v>
      </c>
    </row>
    <row r="6" spans="1:7" ht="30" customHeight="1" thickBot="1">
      <c r="A6" s="303">
        <v>1986</v>
      </c>
      <c r="B6" s="304">
        <v>2.4</v>
      </c>
      <c r="C6" s="305">
        <v>3.6</v>
      </c>
      <c r="D6" s="304">
        <v>0</v>
      </c>
      <c r="E6" s="305">
        <v>2.9</v>
      </c>
      <c r="F6" s="304">
        <v>2.2</v>
      </c>
      <c r="G6" s="305">
        <v>0.8</v>
      </c>
    </row>
    <row r="7" spans="1:7" ht="18" customHeight="1" thickBot="1">
      <c r="A7" s="157">
        <v>1987</v>
      </c>
      <c r="B7" s="123">
        <v>2.3</v>
      </c>
      <c r="C7" s="113">
        <v>2.1</v>
      </c>
      <c r="D7" s="123">
        <v>1.9</v>
      </c>
      <c r="E7" s="113">
        <v>4.9</v>
      </c>
      <c r="F7" s="123">
        <v>2.7</v>
      </c>
      <c r="G7" s="113">
        <v>1.4</v>
      </c>
    </row>
    <row r="8" spans="1:7" ht="18" customHeight="1" thickBot="1">
      <c r="A8" s="157">
        <v>1988</v>
      </c>
      <c r="B8" s="123">
        <v>1.6</v>
      </c>
      <c r="C8" s="113">
        <v>0.5</v>
      </c>
      <c r="D8" s="123">
        <v>5.6</v>
      </c>
      <c r="E8" s="113">
        <v>6.5</v>
      </c>
      <c r="F8" s="123">
        <v>3.6</v>
      </c>
      <c r="G8" s="113">
        <v>1.9</v>
      </c>
    </row>
    <row r="9" spans="1:7" ht="18" customHeight="1" thickBot="1">
      <c r="A9" s="157">
        <v>1989</v>
      </c>
      <c r="B9" s="123">
        <v>1.8</v>
      </c>
      <c r="C9" s="113">
        <v>2.7</v>
      </c>
      <c r="D9" s="123">
        <v>0</v>
      </c>
      <c r="E9" s="113">
        <v>3.2</v>
      </c>
      <c r="F9" s="123">
        <v>1.9</v>
      </c>
      <c r="G9" s="113">
        <v>3.2</v>
      </c>
    </row>
    <row r="10" spans="1:7" ht="18" customHeight="1" thickBot="1">
      <c r="A10" s="157">
        <v>1990</v>
      </c>
      <c r="B10" s="123">
        <v>2.1</v>
      </c>
      <c r="C10" s="113">
        <v>2.1</v>
      </c>
      <c r="D10" s="123">
        <v>5.5</v>
      </c>
      <c r="E10" s="113">
        <v>6.3</v>
      </c>
      <c r="F10" s="123">
        <v>4.1</v>
      </c>
      <c r="G10" s="113">
        <v>5.4</v>
      </c>
    </row>
    <row r="11" spans="1:7" ht="18" customHeight="1" thickBot="1">
      <c r="A11" s="157">
        <v>1991</v>
      </c>
      <c r="B11" s="123">
        <v>4</v>
      </c>
      <c r="C11" s="113">
        <v>3.9</v>
      </c>
      <c r="D11" s="123">
        <v>5.9</v>
      </c>
      <c r="E11" s="113">
        <v>10.8</v>
      </c>
      <c r="F11" s="123">
        <v>6.3</v>
      </c>
      <c r="G11" s="113">
        <v>5.9</v>
      </c>
    </row>
    <row r="12" spans="1:7" ht="18" customHeight="1" thickBot="1">
      <c r="A12" s="157">
        <v>1992</v>
      </c>
      <c r="B12" s="123">
        <v>2.8</v>
      </c>
      <c r="C12" s="113">
        <v>4.7</v>
      </c>
      <c r="D12" s="123">
        <v>4</v>
      </c>
      <c r="E12" s="113">
        <v>10.1</v>
      </c>
      <c r="F12" s="123">
        <v>5.7</v>
      </c>
      <c r="G12" s="113">
        <v>4</v>
      </c>
    </row>
    <row r="13" spans="1:7" ht="18" customHeight="1" thickBot="1">
      <c r="A13" s="157">
        <v>1993</v>
      </c>
      <c r="B13" s="123">
        <v>1.9</v>
      </c>
      <c r="C13" s="113">
        <v>0.1</v>
      </c>
      <c r="D13" s="123">
        <v>4.4</v>
      </c>
      <c r="E13" s="113">
        <v>7.3</v>
      </c>
      <c r="F13" s="123">
        <v>3.5</v>
      </c>
      <c r="G13" s="113">
        <v>3.3</v>
      </c>
    </row>
    <row r="14" spans="1:7" ht="18" customHeight="1" thickBot="1">
      <c r="A14" s="157">
        <v>1994</v>
      </c>
      <c r="B14" s="123">
        <v>1.4</v>
      </c>
      <c r="C14" s="113">
        <v>0</v>
      </c>
      <c r="D14" s="123">
        <v>1.4</v>
      </c>
      <c r="E14" s="113">
        <v>3.6</v>
      </c>
      <c r="F14" s="123">
        <v>2</v>
      </c>
      <c r="G14" s="113">
        <v>0.9</v>
      </c>
    </row>
    <row r="15" spans="1:7" ht="18" customHeight="1" thickBot="1">
      <c r="A15" s="157">
        <v>1995</v>
      </c>
      <c r="B15" s="123">
        <v>2.6</v>
      </c>
      <c r="C15" s="113">
        <v>0.3</v>
      </c>
      <c r="D15" s="123">
        <v>0.8</v>
      </c>
      <c r="E15" s="113">
        <v>2.7</v>
      </c>
      <c r="F15" s="123">
        <v>1.8</v>
      </c>
      <c r="G15" s="113">
        <v>1.8</v>
      </c>
    </row>
    <row r="16" spans="1:7" ht="18" customHeight="1" thickBot="1">
      <c r="A16" s="157">
        <v>1996</v>
      </c>
      <c r="B16" s="123">
        <v>0.3</v>
      </c>
      <c r="C16" s="113">
        <v>0.5</v>
      </c>
      <c r="D16" s="123">
        <v>0.6</v>
      </c>
      <c r="E16" s="113">
        <v>3.4</v>
      </c>
      <c r="F16" s="123">
        <v>1.9</v>
      </c>
      <c r="G16" s="113">
        <v>0.8</v>
      </c>
    </row>
    <row r="17" spans="1:7" ht="18" customHeight="1" thickBot="1">
      <c r="A17" s="157">
        <v>1997</v>
      </c>
      <c r="B17" s="123">
        <v>-0.4</v>
      </c>
      <c r="C17" s="113">
        <v>0.4</v>
      </c>
      <c r="D17" s="123">
        <v>0.5</v>
      </c>
      <c r="E17" s="113">
        <v>1.4</v>
      </c>
      <c r="F17" s="123">
        <v>0.8</v>
      </c>
      <c r="G17" s="113">
        <v>0.5</v>
      </c>
    </row>
    <row r="18" spans="1:7" ht="18" customHeight="1" thickBot="1">
      <c r="A18" s="157">
        <v>1998</v>
      </c>
      <c r="B18" s="123">
        <v>-2.7</v>
      </c>
      <c r="C18" s="113">
        <v>0</v>
      </c>
      <c r="D18" s="123">
        <v>0.7</v>
      </c>
      <c r="E18" s="113">
        <v>1.5</v>
      </c>
      <c r="F18" s="123">
        <v>0.5</v>
      </c>
      <c r="G18" s="113">
        <v>0</v>
      </c>
    </row>
    <row r="19" spans="1:7" ht="18" customHeight="1" thickBot="1">
      <c r="A19" s="157">
        <v>1999</v>
      </c>
      <c r="B19" s="123">
        <v>-1.1</v>
      </c>
      <c r="C19" s="113">
        <v>0</v>
      </c>
      <c r="D19" s="123">
        <v>0.6</v>
      </c>
      <c r="E19" s="113">
        <v>1.1</v>
      </c>
      <c r="F19" s="123">
        <v>0.4</v>
      </c>
      <c r="G19" s="113">
        <v>0.8</v>
      </c>
    </row>
    <row r="20" spans="1:7" ht="30" customHeight="1" thickBot="1">
      <c r="A20" s="158">
        <v>2000</v>
      </c>
      <c r="B20" s="125">
        <v>0.4</v>
      </c>
      <c r="C20" s="114">
        <v>0</v>
      </c>
      <c r="D20" s="125">
        <v>1.7</v>
      </c>
      <c r="E20" s="114">
        <v>0.6</v>
      </c>
      <c r="F20" s="125">
        <v>0.5</v>
      </c>
      <c r="G20" s="114">
        <v>1.6</v>
      </c>
    </row>
    <row r="21" spans="1:7" ht="19.5" customHeight="1">
      <c r="A21" s="301" t="s">
        <v>987</v>
      </c>
      <c r="B21" s="290"/>
      <c r="C21" s="290"/>
      <c r="D21" s="290"/>
      <c r="E21" s="290"/>
      <c r="F21" s="290"/>
      <c r="G21" s="290"/>
    </row>
    <row r="22" spans="1:7" ht="12.75" customHeight="1">
      <c r="A22" s="302" t="s">
        <v>958</v>
      </c>
      <c r="B22" s="292"/>
      <c r="C22" s="292"/>
      <c r="D22" s="292"/>
      <c r="E22" s="292"/>
      <c r="F22" s="292"/>
      <c r="G22" s="292"/>
    </row>
    <row r="23" spans="1:7" ht="42.75" customHeight="1">
      <c r="A23" s="152"/>
      <c r="B23" s="294"/>
      <c r="C23" s="294"/>
      <c r="D23" s="294"/>
      <c r="E23" s="294"/>
      <c r="F23" s="294"/>
      <c r="G23" s="294"/>
    </row>
    <row r="24" spans="1:7" ht="18" customHeight="1">
      <c r="A24" s="178"/>
      <c r="B24" s="294"/>
      <c r="C24" s="294"/>
      <c r="D24" s="294"/>
      <c r="E24" s="294"/>
      <c r="F24" s="294"/>
      <c r="G24" s="294"/>
    </row>
    <row r="25" spans="1:7" ht="30.75" customHeight="1">
      <c r="A25" s="295"/>
      <c r="B25" s="294"/>
      <c r="C25" s="294"/>
      <c r="D25" s="294"/>
      <c r="E25" s="294"/>
      <c r="F25" s="294"/>
      <c r="G25" s="294"/>
    </row>
    <row r="26" spans="1:7" ht="30.75" customHeight="1">
      <c r="A26" s="295"/>
      <c r="B26" s="294"/>
      <c r="C26" s="294"/>
      <c r="D26" s="294"/>
      <c r="E26" s="294"/>
      <c r="F26" s="294"/>
      <c r="G26" s="294"/>
    </row>
    <row r="27" spans="1:7" ht="30.75" customHeight="1">
      <c r="A27" s="295"/>
      <c r="B27" s="294"/>
      <c r="C27" s="294"/>
      <c r="D27" s="294"/>
      <c r="E27" s="294"/>
      <c r="F27" s="294"/>
      <c r="G27" s="294"/>
    </row>
    <row r="28" spans="1:7" ht="30.75" customHeight="1">
      <c r="A28" s="295"/>
      <c r="B28" s="294"/>
      <c r="C28" s="294"/>
      <c r="D28" s="294"/>
      <c r="E28" s="294"/>
      <c r="F28" s="294"/>
      <c r="G28" s="294"/>
    </row>
    <row r="29" spans="1:7" ht="30.75" customHeight="1">
      <c r="A29" s="295"/>
      <c r="B29" s="294"/>
      <c r="C29" s="294"/>
      <c r="D29" s="294"/>
      <c r="E29" s="294"/>
      <c r="F29" s="294"/>
      <c r="G29" s="294"/>
    </row>
    <row r="30" spans="1:7" ht="30.75" customHeight="1">
      <c r="A30" s="295"/>
      <c r="B30" s="294"/>
      <c r="C30" s="294"/>
      <c r="D30" s="294"/>
      <c r="E30" s="294"/>
      <c r="F30" s="294"/>
      <c r="G30" s="294"/>
    </row>
    <row r="31" spans="1:7" ht="30.75" customHeight="1">
      <c r="A31" s="295"/>
      <c r="B31" s="294"/>
      <c r="C31" s="294"/>
      <c r="D31" s="294"/>
      <c r="E31" s="294"/>
      <c r="F31" s="294"/>
      <c r="G31" s="294"/>
    </row>
    <row r="32" spans="1:7" ht="30.75" customHeight="1">
      <c r="A32" s="295"/>
      <c r="B32" s="294"/>
      <c r="C32" s="294"/>
      <c r="D32" s="294"/>
      <c r="E32" s="294"/>
      <c r="F32" s="294"/>
      <c r="G32" s="294"/>
    </row>
    <row r="33" spans="1:7" ht="12.75">
      <c r="A33" s="295"/>
      <c r="B33" s="294"/>
      <c r="C33" s="294"/>
      <c r="D33" s="294"/>
      <c r="E33" s="294"/>
      <c r="F33" s="294"/>
      <c r="G33" s="294"/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G40"/>
  <sheetViews>
    <sheetView zoomScale="75" zoomScaleNormal="75" workbookViewId="0" topLeftCell="A23">
      <selection activeCell="A31" sqref="A31:A32"/>
    </sheetView>
  </sheetViews>
  <sheetFormatPr defaultColWidth="11.00390625" defaultRowHeight="12.75"/>
  <cols>
    <col min="1" max="1" width="17.25390625" style="7" customWidth="1"/>
    <col min="2" max="7" width="15.125" style="296" customWidth="1"/>
    <col min="8" max="16384" width="11.375" style="7" customWidth="1"/>
  </cols>
  <sheetData>
    <row r="1" spans="1:7" s="1" customFormat="1" ht="13.5" customHeight="1">
      <c r="A1" s="152" t="s">
        <v>724</v>
      </c>
      <c r="B1" s="279"/>
      <c r="C1" s="279"/>
      <c r="D1" s="279"/>
      <c r="E1" s="279"/>
      <c r="F1" s="279"/>
      <c r="G1" s="279"/>
    </row>
    <row r="2" spans="1:7" s="1" customFormat="1" ht="27" customHeight="1">
      <c r="A2" s="153" t="s">
        <v>725</v>
      </c>
      <c r="B2" s="279"/>
      <c r="C2" s="279"/>
      <c r="D2" s="279"/>
      <c r="E2" s="279"/>
      <c r="F2" s="279"/>
      <c r="G2" s="279"/>
    </row>
    <row r="3" spans="1:7" ht="27" customHeight="1">
      <c r="A3" s="35" t="s">
        <v>1089</v>
      </c>
      <c r="B3" s="6" t="s">
        <v>726</v>
      </c>
      <c r="C3" s="36" t="s">
        <v>972</v>
      </c>
      <c r="D3" s="6" t="s">
        <v>727</v>
      </c>
      <c r="E3" s="36" t="s">
        <v>972</v>
      </c>
      <c r="F3" s="6" t="s">
        <v>728</v>
      </c>
      <c r="G3" s="36" t="s">
        <v>972</v>
      </c>
    </row>
    <row r="4" spans="1:7" ht="15" customHeight="1">
      <c r="A4" s="37"/>
      <c r="B4" s="297" t="s">
        <v>729</v>
      </c>
      <c r="C4" s="298" t="s">
        <v>973</v>
      </c>
      <c r="D4" s="12" t="s">
        <v>742</v>
      </c>
      <c r="E4" s="38" t="s">
        <v>973</v>
      </c>
      <c r="F4" s="12" t="s">
        <v>730</v>
      </c>
      <c r="G4" s="38" t="s">
        <v>973</v>
      </c>
    </row>
    <row r="5" spans="1:7" ht="15" customHeight="1">
      <c r="A5" s="37"/>
      <c r="B5" s="297" t="s">
        <v>731</v>
      </c>
      <c r="C5" s="298" t="s">
        <v>974</v>
      </c>
      <c r="D5" s="12" t="s">
        <v>732</v>
      </c>
      <c r="E5" s="38" t="s">
        <v>974</v>
      </c>
      <c r="F5" s="12" t="s">
        <v>743</v>
      </c>
      <c r="G5" s="38" t="s">
        <v>974</v>
      </c>
    </row>
    <row r="6" spans="1:7" ht="15" customHeight="1" hidden="1">
      <c r="A6" s="37"/>
      <c r="B6" s="297" t="s">
        <v>733</v>
      </c>
      <c r="C6" s="298"/>
      <c r="D6" s="12" t="s">
        <v>734</v>
      </c>
      <c r="E6" s="38"/>
      <c r="F6" s="12" t="s">
        <v>735</v>
      </c>
      <c r="G6" s="38"/>
    </row>
    <row r="7" spans="1:7" ht="27" customHeight="1">
      <c r="A7" s="165"/>
      <c r="B7" s="16" t="s">
        <v>744</v>
      </c>
      <c r="C7" s="41" t="s">
        <v>986</v>
      </c>
      <c r="D7" s="16"/>
      <c r="E7" s="41" t="s">
        <v>986</v>
      </c>
      <c r="F7" s="16"/>
      <c r="G7" s="41" t="s">
        <v>986</v>
      </c>
    </row>
    <row r="8" spans="1:7" ht="30" customHeight="1" thickBot="1">
      <c r="A8" s="155">
        <v>1985</v>
      </c>
      <c r="B8" s="143">
        <v>100</v>
      </c>
      <c r="C8" s="136" t="s">
        <v>1025</v>
      </c>
      <c r="D8" s="143">
        <v>100</v>
      </c>
      <c r="E8" s="136" t="s">
        <v>1025</v>
      </c>
      <c r="F8" s="143">
        <v>100</v>
      </c>
      <c r="G8" s="136" t="s">
        <v>1025</v>
      </c>
    </row>
    <row r="9" spans="1:7" ht="18" customHeight="1" thickBot="1">
      <c r="A9" s="157">
        <v>1986</v>
      </c>
      <c r="B9" s="123">
        <v>106.74212346904162</v>
      </c>
      <c r="C9" s="113">
        <v>6.7421234690416245</v>
      </c>
      <c r="D9" s="123">
        <v>103.6</v>
      </c>
      <c r="E9" s="113">
        <v>3.6</v>
      </c>
      <c r="F9" s="123">
        <v>100.82079343365254</v>
      </c>
      <c r="G9" s="113">
        <v>0.8</v>
      </c>
    </row>
    <row r="10" spans="1:7" ht="18" customHeight="1" thickBot="1">
      <c r="A10" s="157">
        <v>1987</v>
      </c>
      <c r="B10" s="123">
        <v>114.90661306275953</v>
      </c>
      <c r="C10" s="113">
        <v>7.64879817674403</v>
      </c>
      <c r="D10" s="123">
        <v>106</v>
      </c>
      <c r="E10" s="113">
        <v>2.4</v>
      </c>
      <c r="F10" s="123">
        <v>102.1887824897401</v>
      </c>
      <c r="G10" s="113">
        <v>1.4</v>
      </c>
    </row>
    <row r="11" spans="1:7" ht="18" customHeight="1" thickBot="1">
      <c r="A11" s="157">
        <v>1988</v>
      </c>
      <c r="B11" s="123">
        <v>120.20394108797146</v>
      </c>
      <c r="C11" s="113">
        <v>4.610115888037386</v>
      </c>
      <c r="D11" s="123">
        <v>109.8</v>
      </c>
      <c r="E11" s="113">
        <v>3.5</v>
      </c>
      <c r="F11" s="123">
        <v>104.10396716826264</v>
      </c>
      <c r="G11" s="113">
        <v>1.9</v>
      </c>
    </row>
    <row r="12" spans="1:7" ht="18" customHeight="1" thickBot="1">
      <c r="A12" s="157">
        <v>1989</v>
      </c>
      <c r="B12" s="123">
        <v>127.11107577868921</v>
      </c>
      <c r="C12" s="113">
        <v>5.746179890776411</v>
      </c>
      <c r="D12" s="123">
        <v>113.9</v>
      </c>
      <c r="E12" s="113">
        <v>3.8</v>
      </c>
      <c r="F12" s="123">
        <v>107.38714090287277</v>
      </c>
      <c r="G12" s="113">
        <v>3.2</v>
      </c>
    </row>
    <row r="13" spans="1:7" ht="18" customHeight="1" thickBot="1">
      <c r="A13" s="157">
        <v>1990</v>
      </c>
      <c r="B13" s="123">
        <v>133.79636586131397</v>
      </c>
      <c r="C13" s="113">
        <v>5.259407995464082</v>
      </c>
      <c r="D13" s="123">
        <v>120.6</v>
      </c>
      <c r="E13" s="113">
        <v>5.8</v>
      </c>
      <c r="F13" s="123">
        <v>113.26949384404925</v>
      </c>
      <c r="G13" s="113">
        <v>5.4</v>
      </c>
    </row>
    <row r="14" spans="1:7" ht="18" customHeight="1" thickBot="1">
      <c r="A14" s="157">
        <v>1991</v>
      </c>
      <c r="B14" s="123">
        <v>147.88514568972107</v>
      </c>
      <c r="C14" s="113">
        <v>10.530016818999947</v>
      </c>
      <c r="D14" s="123">
        <v>129</v>
      </c>
      <c r="E14" s="113">
        <v>7</v>
      </c>
      <c r="F14" s="123">
        <v>119.8358413132695</v>
      </c>
      <c r="G14" s="113">
        <v>5.9</v>
      </c>
    </row>
    <row r="15" spans="1:7" ht="18" customHeight="1" thickBot="1">
      <c r="A15" s="157">
        <v>1992</v>
      </c>
      <c r="B15" s="123">
        <v>160.9906862323096</v>
      </c>
      <c r="C15" s="113">
        <v>8.861972229506645</v>
      </c>
      <c r="D15" s="123">
        <v>135.1</v>
      </c>
      <c r="E15" s="113">
        <v>4.8</v>
      </c>
      <c r="F15" s="123">
        <v>124.7606019151847</v>
      </c>
      <c r="G15" s="113">
        <v>4</v>
      </c>
    </row>
    <row r="16" spans="1:7" ht="18" customHeight="1" thickBot="1">
      <c r="A16" s="157">
        <v>1993</v>
      </c>
      <c r="B16" s="123">
        <v>171.68588700564015</v>
      </c>
      <c r="C16" s="113">
        <v>6.6433661621253055</v>
      </c>
      <c r="D16" s="123">
        <v>138.7</v>
      </c>
      <c r="E16" s="113">
        <v>2.7</v>
      </c>
      <c r="F16" s="123">
        <v>128.86456908344735</v>
      </c>
      <c r="G16" s="113">
        <v>3.3</v>
      </c>
    </row>
    <row r="17" spans="1:7" ht="18" customHeight="1" thickBot="1">
      <c r="A17" s="157">
        <v>1994</v>
      </c>
      <c r="B17" s="123">
        <v>182.18327109027743</v>
      </c>
      <c r="C17" s="113">
        <v>6.114296444350383</v>
      </c>
      <c r="D17" s="123">
        <v>140.8</v>
      </c>
      <c r="E17" s="113">
        <v>1.5</v>
      </c>
      <c r="F17" s="123">
        <v>129.95896032831737</v>
      </c>
      <c r="G17" s="113">
        <v>0.9</v>
      </c>
    </row>
    <row r="18" spans="1:7" ht="18" customHeight="1" thickBot="1">
      <c r="A18" s="157">
        <v>1995</v>
      </c>
      <c r="B18" s="123">
        <v>189.6723366355936</v>
      </c>
      <c r="C18" s="113">
        <v>4.11073173760566</v>
      </c>
      <c r="D18" s="123">
        <v>142.6</v>
      </c>
      <c r="E18" s="113">
        <v>1.3426423200859183</v>
      </c>
      <c r="F18" s="123">
        <v>132.28454172366622</v>
      </c>
      <c r="G18" s="113">
        <v>1.8</v>
      </c>
    </row>
    <row r="19" spans="1:7" ht="18" customHeight="1" thickBot="1">
      <c r="A19" s="157">
        <v>1996</v>
      </c>
      <c r="B19" s="123">
        <v>208.1637814099123</v>
      </c>
      <c r="C19" s="113">
        <v>9.749152197057196</v>
      </c>
      <c r="D19" s="123">
        <v>144.4</v>
      </c>
      <c r="E19" s="113">
        <v>1.3</v>
      </c>
      <c r="F19" s="123">
        <v>133.37893296853628</v>
      </c>
      <c r="G19" s="113">
        <v>0.8</v>
      </c>
    </row>
    <row r="20" spans="1:7" ht="18" customHeight="1" thickBot="1">
      <c r="A20" s="157">
        <v>1997</v>
      </c>
      <c r="B20" s="123">
        <v>218.9060557934014</v>
      </c>
      <c r="C20" s="113">
        <v>5.1604915661748185</v>
      </c>
      <c r="D20" s="123">
        <v>145.1</v>
      </c>
      <c r="E20" s="113">
        <v>0.5</v>
      </c>
      <c r="F20" s="123">
        <v>134.06292749658004</v>
      </c>
      <c r="G20" s="113">
        <v>0.5</v>
      </c>
    </row>
    <row r="21" spans="1:7" ht="18" customHeight="1" thickBot="1">
      <c r="A21" s="157">
        <v>1998</v>
      </c>
      <c r="B21" s="123">
        <v>232.57219334409888</v>
      </c>
      <c r="C21" s="113">
        <v>6.242923477455195</v>
      </c>
      <c r="D21" s="123">
        <v>146.1</v>
      </c>
      <c r="E21" s="113">
        <v>0.7</v>
      </c>
      <c r="F21" s="123">
        <v>134.06292749658004</v>
      </c>
      <c r="G21" s="113">
        <v>0</v>
      </c>
    </row>
    <row r="22" spans="1:7" ht="18" customHeight="1" thickBot="1">
      <c r="A22" s="157">
        <v>1999</v>
      </c>
      <c r="B22" s="123">
        <v>241.86473935409714</v>
      </c>
      <c r="C22" s="113">
        <v>3.9955532634823965</v>
      </c>
      <c r="D22" s="123">
        <v>146.5</v>
      </c>
      <c r="E22" s="113">
        <v>0.3</v>
      </c>
      <c r="F22" s="123">
        <v>135.15731874145007</v>
      </c>
      <c r="G22" s="113">
        <v>0.8</v>
      </c>
    </row>
    <row r="23" spans="1:7" ht="30" customHeight="1" thickBot="1">
      <c r="A23" s="158">
        <v>2000</v>
      </c>
      <c r="B23" s="125">
        <v>255.9999080517577</v>
      </c>
      <c r="C23" s="114">
        <f>(B23-B22)/B22*100</f>
        <v>5.844245314719585</v>
      </c>
      <c r="D23" s="125">
        <v>148.3</v>
      </c>
      <c r="E23" s="114">
        <v>1.3</v>
      </c>
      <c r="F23" s="125">
        <v>137.2093023255814</v>
      </c>
      <c r="G23" s="114">
        <v>1.6</v>
      </c>
    </row>
    <row r="24" spans="1:7" ht="19.5" customHeight="1">
      <c r="A24" s="301" t="s">
        <v>987</v>
      </c>
      <c r="B24" s="290"/>
      <c r="C24" s="290"/>
      <c r="D24" s="290"/>
      <c r="E24" s="290"/>
      <c r="F24" s="290"/>
      <c r="G24" s="290"/>
    </row>
    <row r="25" spans="1:7" ht="12" customHeight="1">
      <c r="A25" s="302" t="s">
        <v>736</v>
      </c>
      <c r="B25" s="292"/>
      <c r="C25" s="292"/>
      <c r="D25" s="292"/>
      <c r="E25" s="292"/>
      <c r="F25" s="292"/>
      <c r="G25" s="292"/>
    </row>
    <row r="26" spans="1:7" ht="12" customHeight="1">
      <c r="A26" s="302" t="s">
        <v>737</v>
      </c>
      <c r="B26" s="292"/>
      <c r="C26" s="292"/>
      <c r="D26" s="292"/>
      <c r="E26" s="292"/>
      <c r="F26" s="292"/>
      <c r="G26" s="292"/>
    </row>
    <row r="27" spans="1:7" ht="12" customHeight="1">
      <c r="A27" s="302" t="s">
        <v>738</v>
      </c>
      <c r="B27" s="292"/>
      <c r="C27" s="292"/>
      <c r="D27" s="292"/>
      <c r="E27" s="292"/>
      <c r="F27" s="292"/>
      <c r="G27" s="292"/>
    </row>
    <row r="28" spans="1:7" ht="12" customHeight="1">
      <c r="A28" s="302" t="s">
        <v>739</v>
      </c>
      <c r="B28" s="292"/>
      <c r="C28" s="292"/>
      <c r="D28" s="292"/>
      <c r="E28" s="292"/>
      <c r="F28" s="292"/>
      <c r="G28" s="292"/>
    </row>
    <row r="29" spans="1:7" ht="12" customHeight="1">
      <c r="A29" s="302" t="s">
        <v>740</v>
      </c>
      <c r="B29" s="292"/>
      <c r="C29" s="292"/>
      <c r="D29" s="292"/>
      <c r="E29" s="292"/>
      <c r="F29" s="292"/>
      <c r="G29" s="292"/>
    </row>
    <row r="30" spans="1:7" ht="12" customHeight="1">
      <c r="A30" s="302" t="s">
        <v>741</v>
      </c>
      <c r="B30" s="292"/>
      <c r="C30" s="292"/>
      <c r="D30" s="292"/>
      <c r="E30" s="292"/>
      <c r="F30" s="292"/>
      <c r="G30" s="292"/>
    </row>
    <row r="31" spans="1:7" ht="30.75" customHeight="1">
      <c r="A31" s="152"/>
      <c r="B31" s="294"/>
      <c r="C31" s="294"/>
      <c r="D31" s="294"/>
      <c r="E31" s="294"/>
      <c r="F31" s="294"/>
      <c r="G31" s="294"/>
    </row>
    <row r="32" spans="1:7" ht="18" customHeight="1">
      <c r="A32" s="178"/>
      <c r="B32" s="294"/>
      <c r="C32" s="294"/>
      <c r="D32" s="294"/>
      <c r="E32" s="294"/>
      <c r="F32" s="294"/>
      <c r="G32" s="294"/>
    </row>
    <row r="33" spans="1:7" ht="30.75" customHeight="1">
      <c r="A33" s="295"/>
      <c r="B33" s="294"/>
      <c r="C33" s="294"/>
      <c r="D33" s="294"/>
      <c r="E33" s="294"/>
      <c r="F33" s="294"/>
      <c r="G33" s="294"/>
    </row>
    <row r="34" spans="1:7" ht="30.75" customHeight="1">
      <c r="A34" s="295"/>
      <c r="B34" s="294"/>
      <c r="C34" s="294"/>
      <c r="D34" s="294"/>
      <c r="E34" s="294"/>
      <c r="F34" s="294"/>
      <c r="G34" s="294"/>
    </row>
    <row r="35" spans="1:7" ht="30.75" customHeight="1">
      <c r="A35" s="295"/>
      <c r="B35" s="294"/>
      <c r="C35" s="294"/>
      <c r="D35" s="294"/>
      <c r="E35" s="294"/>
      <c r="F35" s="294"/>
      <c r="G35" s="294"/>
    </row>
    <row r="36" spans="1:7" ht="30.75" customHeight="1">
      <c r="A36" s="295"/>
      <c r="B36" s="294"/>
      <c r="C36" s="294"/>
      <c r="D36" s="294"/>
      <c r="E36" s="294"/>
      <c r="F36" s="294"/>
      <c r="G36" s="294"/>
    </row>
    <row r="37" spans="1:7" ht="30.75" customHeight="1">
      <c r="A37" s="295"/>
      <c r="B37" s="294"/>
      <c r="C37" s="294"/>
      <c r="D37" s="294"/>
      <c r="E37" s="294"/>
      <c r="F37" s="294"/>
      <c r="G37" s="294"/>
    </row>
    <row r="38" spans="1:7" ht="30.75" customHeight="1">
      <c r="A38" s="295"/>
      <c r="B38" s="294"/>
      <c r="C38" s="294"/>
      <c r="D38" s="294"/>
      <c r="E38" s="294"/>
      <c r="F38" s="294"/>
      <c r="G38" s="294"/>
    </row>
    <row r="39" spans="1:7" ht="30.75" customHeight="1">
      <c r="A39" s="295"/>
      <c r="B39" s="294"/>
      <c r="C39" s="294"/>
      <c r="D39" s="294"/>
      <c r="E39" s="294"/>
      <c r="F39" s="294"/>
      <c r="G39" s="294"/>
    </row>
    <row r="40" spans="1:7" ht="30.75" customHeight="1">
      <c r="A40" s="295"/>
      <c r="B40" s="294"/>
      <c r="C40" s="294"/>
      <c r="D40" s="294"/>
      <c r="E40" s="294"/>
      <c r="F40" s="294"/>
      <c r="G40" s="294"/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8.875" style="7" customWidth="1"/>
    <col min="2" max="6" width="12.875" style="22" customWidth="1"/>
    <col min="7" max="7" width="12.875" style="7" customWidth="1"/>
    <col min="8" max="8" width="10.875" style="7" customWidth="1"/>
    <col min="9" max="9" width="12.875" style="22" hidden="1" customWidth="1"/>
    <col min="10" max="16384" width="10.875" style="7" customWidth="1"/>
  </cols>
  <sheetData>
    <row r="1" ht="13.5" customHeight="1">
      <c r="A1" s="90" t="s">
        <v>1100</v>
      </c>
    </row>
    <row r="2" ht="27.75" customHeight="1">
      <c r="A2" s="91" t="s">
        <v>1101</v>
      </c>
    </row>
    <row r="3" spans="1:9" s="117" customFormat="1" ht="24.75" customHeight="1">
      <c r="A3" s="115" t="s">
        <v>1102</v>
      </c>
      <c r="B3" s="116" t="s">
        <v>977</v>
      </c>
      <c r="C3" s="89" t="s">
        <v>978</v>
      </c>
      <c r="D3" s="116" t="s">
        <v>979</v>
      </c>
      <c r="E3" s="36" t="s">
        <v>993</v>
      </c>
      <c r="F3" s="6" t="s">
        <v>964</v>
      </c>
      <c r="G3" s="36" t="s">
        <v>972</v>
      </c>
      <c r="I3" s="6" t="s">
        <v>964</v>
      </c>
    </row>
    <row r="4" spans="1:9" s="117" customFormat="1" ht="15" customHeight="1">
      <c r="A4" s="95"/>
      <c r="B4" s="11"/>
      <c r="C4" s="39"/>
      <c r="D4" s="11"/>
      <c r="E4" s="39"/>
      <c r="F4" s="12"/>
      <c r="G4" s="38" t="s">
        <v>973</v>
      </c>
      <c r="I4" s="12">
        <v>1999</v>
      </c>
    </row>
    <row r="5" spans="1:9" s="117" customFormat="1" ht="15" customHeight="1">
      <c r="A5" s="95"/>
      <c r="B5" s="11"/>
      <c r="C5" s="39"/>
      <c r="D5" s="11"/>
      <c r="E5" s="39"/>
      <c r="F5" s="12"/>
      <c r="G5" s="38" t="s">
        <v>974</v>
      </c>
      <c r="I5" s="12"/>
    </row>
    <row r="6" spans="1:9" s="117" customFormat="1" ht="24" customHeight="1">
      <c r="A6" s="118"/>
      <c r="B6" s="119"/>
      <c r="C6" s="120"/>
      <c r="D6" s="119"/>
      <c r="E6" s="120"/>
      <c r="F6" s="93"/>
      <c r="G6" s="41" t="s">
        <v>986</v>
      </c>
      <c r="I6" s="93"/>
    </row>
    <row r="7" spans="1:9" ht="30" customHeight="1" thickBot="1">
      <c r="A7" s="121" t="s">
        <v>1036</v>
      </c>
      <c r="B7" s="20">
        <v>2746615</v>
      </c>
      <c r="C7" s="44">
        <v>2936748</v>
      </c>
      <c r="D7" s="20">
        <f>B7+C7</f>
        <v>5683363</v>
      </c>
      <c r="E7" s="44">
        <v>1584748</v>
      </c>
      <c r="F7" s="20">
        <v>7268111</v>
      </c>
      <c r="G7" s="82">
        <f aca="true" t="shared" si="0" ref="G7:G16">(F7-I7)/I7*100</f>
        <v>0.02170223107742976</v>
      </c>
      <c r="I7" s="20">
        <v>7266534</v>
      </c>
    </row>
    <row r="8" spans="1:9" ht="24" customHeight="1" thickBot="1">
      <c r="A8" s="122" t="s">
        <v>1103</v>
      </c>
      <c r="B8" s="26">
        <v>1981455</v>
      </c>
      <c r="C8" s="47">
        <v>2611541</v>
      </c>
      <c r="D8" s="26">
        <f>B8+C8</f>
        <v>4592996</v>
      </c>
      <c r="E8" s="47">
        <v>1354039</v>
      </c>
      <c r="F8" s="26">
        <v>5947035</v>
      </c>
      <c r="G8" s="84">
        <f t="shared" si="0"/>
        <v>1.9520785192674923</v>
      </c>
      <c r="I8" s="26">
        <v>5833167</v>
      </c>
    </row>
    <row r="9" spans="1:9" ht="19.5" customHeight="1" thickBot="1">
      <c r="A9" s="122" t="s">
        <v>1104</v>
      </c>
      <c r="B9" s="123">
        <v>72.1</v>
      </c>
      <c r="C9" s="113">
        <v>88.9</v>
      </c>
      <c r="D9" s="123">
        <f>D8/D7*100</f>
        <v>80.81475703733864</v>
      </c>
      <c r="E9" s="113">
        <v>85.4</v>
      </c>
      <c r="F9" s="123">
        <f>F8/F7*100</f>
        <v>81.82366780034042</v>
      </c>
      <c r="G9" s="84">
        <f t="shared" si="0"/>
        <v>1.9299574443657903</v>
      </c>
      <c r="I9" s="123">
        <f>I8/I7*100</f>
        <v>80.27440592722748</v>
      </c>
    </row>
    <row r="10" spans="1:9" ht="24" customHeight="1" thickBot="1">
      <c r="A10" s="122" t="s">
        <v>1105</v>
      </c>
      <c r="B10" s="26">
        <v>425687</v>
      </c>
      <c r="C10" s="47">
        <v>597297</v>
      </c>
      <c r="D10" s="26">
        <f>B10+C10</f>
        <v>1022984</v>
      </c>
      <c r="E10" s="47">
        <v>74948</v>
      </c>
      <c r="F10" s="26">
        <v>1097932</v>
      </c>
      <c r="G10" s="84">
        <f t="shared" si="0"/>
        <v>0.1732612065512626</v>
      </c>
      <c r="I10" s="26">
        <v>1096033</v>
      </c>
    </row>
    <row r="11" spans="1:9" ht="19.5" customHeight="1" thickBot="1">
      <c r="A11" s="122" t="s">
        <v>1106</v>
      </c>
      <c r="B11" s="26" t="s">
        <v>1107</v>
      </c>
      <c r="C11" s="47">
        <v>85606</v>
      </c>
      <c r="D11" s="26">
        <f>C11</f>
        <v>85606</v>
      </c>
      <c r="E11" s="47">
        <v>983</v>
      </c>
      <c r="F11" s="26">
        <v>86589</v>
      </c>
      <c r="G11" s="84">
        <f t="shared" si="0"/>
        <v>-4.647116475239239</v>
      </c>
      <c r="I11" s="26">
        <v>90809</v>
      </c>
    </row>
    <row r="12" spans="1:9" ht="19.5" customHeight="1" thickBot="1">
      <c r="A12" s="122" t="s">
        <v>1108</v>
      </c>
      <c r="B12" s="123">
        <v>15.5</v>
      </c>
      <c r="C12" s="113">
        <v>20.3</v>
      </c>
      <c r="D12" s="123">
        <f>D10/D7*100</f>
        <v>17.999624518089025</v>
      </c>
      <c r="E12" s="113">
        <v>4.7</v>
      </c>
      <c r="F12" s="123">
        <f>F10/F7*100</f>
        <v>15.106153442070436</v>
      </c>
      <c r="G12" s="84">
        <f t="shared" si="0"/>
        <v>0.15152609093143152</v>
      </c>
      <c r="I12" s="123">
        <f>I10/I7*100</f>
        <v>15.083298309758133</v>
      </c>
    </row>
    <row r="13" spans="1:9" ht="24" customHeight="1" thickBot="1">
      <c r="A13" s="122" t="s">
        <v>1109</v>
      </c>
      <c r="B13" s="26">
        <v>5003580</v>
      </c>
      <c r="C13" s="47">
        <v>7010317</v>
      </c>
      <c r="D13" s="26">
        <f>B13+C13</f>
        <v>12013897</v>
      </c>
      <c r="E13" s="47">
        <v>433454</v>
      </c>
      <c r="F13" s="26">
        <v>12447351</v>
      </c>
      <c r="G13" s="84">
        <f t="shared" si="0"/>
        <v>-2.351967026380778</v>
      </c>
      <c r="I13" s="26">
        <v>12747160</v>
      </c>
    </row>
    <row r="14" spans="1:9" ht="19.5" customHeight="1" thickBot="1">
      <c r="A14" s="122" t="s">
        <v>1106</v>
      </c>
      <c r="B14" s="124" t="s">
        <v>1107</v>
      </c>
      <c r="C14" s="47">
        <v>549422</v>
      </c>
      <c r="D14" s="26">
        <f>C14</f>
        <v>549422</v>
      </c>
      <c r="E14" s="47">
        <v>4719</v>
      </c>
      <c r="F14" s="26">
        <v>554141</v>
      </c>
      <c r="G14" s="84">
        <f t="shared" si="0"/>
        <v>-5.558850497138514</v>
      </c>
      <c r="I14" s="26">
        <v>586758</v>
      </c>
    </row>
    <row r="15" spans="1:9" ht="19.5" customHeight="1" thickBot="1">
      <c r="A15" s="122" t="s">
        <v>1110</v>
      </c>
      <c r="B15" s="123">
        <v>182.2</v>
      </c>
      <c r="C15" s="113">
        <v>238.7</v>
      </c>
      <c r="D15" s="123">
        <f>D13/D7*100</f>
        <v>211.38711358046285</v>
      </c>
      <c r="E15" s="113">
        <v>27.4</v>
      </c>
      <c r="F15" s="123">
        <f>F13/F7*100</f>
        <v>171.2597812554046</v>
      </c>
      <c r="G15" s="84">
        <f t="shared" si="0"/>
        <v>-2.3731542300433905</v>
      </c>
      <c r="I15" s="123">
        <f>I13/I7*100</f>
        <v>175.42283570131235</v>
      </c>
    </row>
    <row r="16" spans="1:9" ht="30" customHeight="1" thickBot="1">
      <c r="A16" s="109" t="s">
        <v>1111</v>
      </c>
      <c r="B16" s="125">
        <v>11.8</v>
      </c>
      <c r="C16" s="114">
        <v>11.7</v>
      </c>
      <c r="D16" s="125">
        <f>D13/D10</f>
        <v>11.743973512782214</v>
      </c>
      <c r="E16" s="114">
        <v>5.8</v>
      </c>
      <c r="F16" s="125">
        <f>F13/F10</f>
        <v>11.337087360601567</v>
      </c>
      <c r="G16" s="112">
        <f t="shared" si="0"/>
        <v>-2.5208605595111684</v>
      </c>
      <c r="I16" s="125">
        <f>I13/I10</f>
        <v>11.630270256461257</v>
      </c>
    </row>
    <row r="17" spans="1:9" ht="19.5" customHeight="1">
      <c r="A17" s="28" t="s">
        <v>987</v>
      </c>
      <c r="B17" s="126"/>
      <c r="C17" s="126"/>
      <c r="D17" s="126"/>
      <c r="E17" s="126"/>
      <c r="F17" s="126"/>
      <c r="G17" s="28"/>
      <c r="I17" s="126"/>
    </row>
    <row r="18" spans="1:9" ht="12.75" customHeight="1">
      <c r="A18" s="31" t="s">
        <v>1094</v>
      </c>
      <c r="B18" s="127"/>
      <c r="C18" s="127"/>
      <c r="D18" s="127"/>
      <c r="E18" s="127"/>
      <c r="F18" s="127"/>
      <c r="G18" s="31"/>
      <c r="I18" s="127"/>
    </row>
    <row r="19" ht="12.75" customHeight="1">
      <c r="A19" s="7" t="s">
        <v>1112</v>
      </c>
    </row>
  </sheetData>
  <printOptions/>
  <pageMargins left="0.7874015748031497" right="0.7874015748031497" top="1.46" bottom="0.49" header="0.93" footer="0.4921259845"/>
  <pageSetup orientation="portrait" paperSize="9" scale="80" r:id="rId1"/>
  <headerFooter alignWithMargins="0">
    <oddHeader>&amp;L&amp;"Arial,Bold"&amp;14Versicherte und Finanzen in der OKP</oddHeader>
    <oddFooter>&amp;L&amp;"Arial,Regular"Statistik über die Krankenversicherung, Bundesamt für Sozialversicherung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22">
      <selection activeCell="A27" sqref="A27:A28"/>
    </sheetView>
  </sheetViews>
  <sheetFormatPr defaultColWidth="11.00390625" defaultRowHeight="12.75"/>
  <cols>
    <col min="1" max="1" width="13.375" style="7" customWidth="1"/>
    <col min="2" max="7" width="15.375" style="296" customWidth="1"/>
    <col min="8" max="16384" width="11.375" style="7" customWidth="1"/>
  </cols>
  <sheetData>
    <row r="1" spans="1:7" s="1" customFormat="1" ht="13.5" customHeight="1">
      <c r="A1" s="152" t="s">
        <v>745</v>
      </c>
      <c r="B1" s="279"/>
      <c r="C1" s="279"/>
      <c r="D1" s="279"/>
      <c r="E1" s="279"/>
      <c r="F1" s="279"/>
      <c r="G1" s="279"/>
    </row>
    <row r="2" spans="1:7" s="1" customFormat="1" ht="27" customHeight="1">
      <c r="A2" s="153" t="s">
        <v>753</v>
      </c>
      <c r="B2" s="279"/>
      <c r="C2" s="279"/>
      <c r="D2" s="279"/>
      <c r="E2" s="279"/>
      <c r="F2" s="279"/>
      <c r="G2" s="279"/>
    </row>
    <row r="3" spans="1:7" ht="27" customHeight="1">
      <c r="A3" s="35" t="s">
        <v>1089</v>
      </c>
      <c r="B3" s="6" t="s">
        <v>512</v>
      </c>
      <c r="C3" s="36" t="s">
        <v>972</v>
      </c>
      <c r="D3" s="6" t="s">
        <v>1136</v>
      </c>
      <c r="E3" s="36" t="s">
        <v>972</v>
      </c>
      <c r="F3" s="6" t="s">
        <v>1136</v>
      </c>
      <c r="G3" s="36" t="s">
        <v>972</v>
      </c>
    </row>
    <row r="4" spans="1:7" ht="15" customHeight="1">
      <c r="A4" s="37"/>
      <c r="B4" s="297" t="s">
        <v>96</v>
      </c>
      <c r="C4" s="298" t="s">
        <v>973</v>
      </c>
      <c r="D4" s="12" t="s">
        <v>746</v>
      </c>
      <c r="E4" s="38" t="s">
        <v>973</v>
      </c>
      <c r="F4" s="12" t="s">
        <v>747</v>
      </c>
      <c r="G4" s="38" t="s">
        <v>973</v>
      </c>
    </row>
    <row r="5" spans="1:7" ht="15" customHeight="1">
      <c r="A5" s="37"/>
      <c r="B5" s="297"/>
      <c r="C5" s="298" t="s">
        <v>974</v>
      </c>
      <c r="D5" s="297" t="s">
        <v>96</v>
      </c>
      <c r="E5" s="38" t="s">
        <v>974</v>
      </c>
      <c r="F5" s="297" t="s">
        <v>96</v>
      </c>
      <c r="G5" s="38" t="s">
        <v>974</v>
      </c>
    </row>
    <row r="6" spans="1:7" ht="27" customHeight="1">
      <c r="A6" s="165"/>
      <c r="B6" s="16"/>
      <c r="C6" s="41" t="s">
        <v>986</v>
      </c>
      <c r="D6" s="16" t="s">
        <v>748</v>
      </c>
      <c r="E6" s="41" t="s">
        <v>986</v>
      </c>
      <c r="F6" s="16" t="s">
        <v>749</v>
      </c>
      <c r="G6" s="41" t="s">
        <v>986</v>
      </c>
    </row>
    <row r="7" spans="1:7" ht="30" customHeight="1" thickBot="1">
      <c r="A7" s="155">
        <v>1985</v>
      </c>
      <c r="B7" s="20">
        <v>4995.701</v>
      </c>
      <c r="C7" s="136" t="s">
        <v>1025</v>
      </c>
      <c r="D7" s="20">
        <v>5368.576273000001</v>
      </c>
      <c r="E7" s="136" t="s">
        <v>1025</v>
      </c>
      <c r="F7" s="20">
        <v>4888.7232730000005</v>
      </c>
      <c r="G7" s="136" t="s">
        <v>1025</v>
      </c>
    </row>
    <row r="8" spans="1:7" ht="18" customHeight="1" thickBot="1">
      <c r="A8" s="157">
        <v>1986</v>
      </c>
      <c r="B8" s="26">
        <v>5219.187</v>
      </c>
      <c r="C8" s="113">
        <f aca="true" t="shared" si="0" ref="C8:C22">(B8-B7)/B7*100</f>
        <v>4.4735663723669585</v>
      </c>
      <c r="D8" s="26">
        <v>5784.774876</v>
      </c>
      <c r="E8" s="113">
        <f aca="true" t="shared" si="1" ref="E8:E22">(D8-D7)/D7*100</f>
        <v>7.752494922968188</v>
      </c>
      <c r="F8" s="26">
        <v>5267.392876000001</v>
      </c>
      <c r="G8" s="113">
        <f aca="true" t="shared" si="2" ref="G8:G22">(F8-F7)/F7*100</f>
        <v>7.7457770025838855</v>
      </c>
    </row>
    <row r="9" spans="1:7" ht="18" customHeight="1" thickBot="1">
      <c r="A9" s="157">
        <v>1987</v>
      </c>
      <c r="B9" s="26">
        <v>5508.053</v>
      </c>
      <c r="C9" s="113">
        <f t="shared" si="0"/>
        <v>5.534693430221987</v>
      </c>
      <c r="D9" s="26">
        <v>6300.057426</v>
      </c>
      <c r="E9" s="113">
        <f t="shared" si="1"/>
        <v>8.907564443653898</v>
      </c>
      <c r="F9" s="26">
        <v>5684.430426000001</v>
      </c>
      <c r="G9" s="113">
        <f t="shared" si="2"/>
        <v>7.9173427883111245</v>
      </c>
    </row>
    <row r="10" spans="1:7" ht="18" customHeight="1" thickBot="1">
      <c r="A10" s="157">
        <v>1988</v>
      </c>
      <c r="B10" s="26">
        <v>5863.044</v>
      </c>
      <c r="C10" s="113">
        <f t="shared" si="0"/>
        <v>6.444945246532667</v>
      </c>
      <c r="D10" s="26">
        <v>6674.266782</v>
      </c>
      <c r="E10" s="113">
        <f t="shared" si="1"/>
        <v>5.939776905138315</v>
      </c>
      <c r="F10" s="26">
        <v>5965.951782</v>
      </c>
      <c r="G10" s="113">
        <f t="shared" si="2"/>
        <v>4.952498929573481</v>
      </c>
    </row>
    <row r="11" spans="1:7" ht="18" customHeight="1" thickBot="1">
      <c r="A11" s="157">
        <v>1989</v>
      </c>
      <c r="B11" s="26">
        <v>6426.673</v>
      </c>
      <c r="C11" s="113">
        <f t="shared" si="0"/>
        <v>9.613248681060552</v>
      </c>
      <c r="D11" s="26">
        <v>7161.31486</v>
      </c>
      <c r="E11" s="113">
        <f t="shared" si="1"/>
        <v>7.297402005468721</v>
      </c>
      <c r="F11" s="26">
        <v>6405.9268600000005</v>
      </c>
      <c r="G11" s="113">
        <f t="shared" si="2"/>
        <v>7.374767582390769</v>
      </c>
    </row>
    <row r="12" spans="1:7" ht="18" customHeight="1" thickBot="1">
      <c r="A12" s="157">
        <v>1990</v>
      </c>
      <c r="B12" s="26">
        <v>6953.555</v>
      </c>
      <c r="C12" s="113">
        <f t="shared" si="0"/>
        <v>8.19836328999469</v>
      </c>
      <c r="D12" s="26">
        <v>7651.238511</v>
      </c>
      <c r="E12" s="113">
        <f t="shared" si="1"/>
        <v>6.8412527668138186</v>
      </c>
      <c r="F12" s="26">
        <v>6849.929511</v>
      </c>
      <c r="G12" s="113">
        <f t="shared" si="2"/>
        <v>6.931122704076577</v>
      </c>
    </row>
    <row r="13" spans="1:7" ht="18" customHeight="1" thickBot="1">
      <c r="A13" s="157">
        <v>1991</v>
      </c>
      <c r="B13" s="26">
        <v>7507.79</v>
      </c>
      <c r="C13" s="113">
        <f t="shared" si="0"/>
        <v>7.9705273058169475</v>
      </c>
      <c r="D13" s="26">
        <v>8571.000831</v>
      </c>
      <c r="E13" s="113">
        <f t="shared" si="1"/>
        <v>12.02109068587628</v>
      </c>
      <c r="F13" s="26">
        <v>7579.459830999999</v>
      </c>
      <c r="G13" s="113">
        <f t="shared" si="2"/>
        <v>10.65018725854738</v>
      </c>
    </row>
    <row r="14" spans="1:7" ht="18" customHeight="1" thickBot="1">
      <c r="A14" s="157">
        <v>1992</v>
      </c>
      <c r="B14" s="26">
        <v>8082.129</v>
      </c>
      <c r="C14" s="113">
        <f t="shared" si="0"/>
        <v>7.649907629275725</v>
      </c>
      <c r="D14" s="26">
        <v>9397.168414</v>
      </c>
      <c r="E14" s="113">
        <f t="shared" si="1"/>
        <v>9.639102822296767</v>
      </c>
      <c r="F14" s="26">
        <v>8288.979414</v>
      </c>
      <c r="G14" s="113">
        <f t="shared" si="2"/>
        <v>9.361083755574036</v>
      </c>
    </row>
    <row r="15" spans="1:7" ht="18" customHeight="1" thickBot="1">
      <c r="A15" s="157">
        <v>1993</v>
      </c>
      <c r="B15" s="26">
        <v>8977.963</v>
      </c>
      <c r="C15" s="113">
        <f t="shared" si="0"/>
        <v>11.08413389590787</v>
      </c>
      <c r="D15" s="26">
        <v>10078.641505</v>
      </c>
      <c r="E15" s="113">
        <f t="shared" si="1"/>
        <v>7.251898241865434</v>
      </c>
      <c r="F15" s="26">
        <v>8887.786505000002</v>
      </c>
      <c r="G15" s="113">
        <f t="shared" si="2"/>
        <v>7.224135337923792</v>
      </c>
    </row>
    <row r="16" spans="1:7" ht="18" customHeight="1" thickBot="1">
      <c r="A16" s="157">
        <v>1994</v>
      </c>
      <c r="B16" s="26">
        <v>9068.877</v>
      </c>
      <c r="C16" s="113">
        <f t="shared" si="0"/>
        <v>1.0126350487298807</v>
      </c>
      <c r="D16" s="26">
        <v>10808.399</v>
      </c>
      <c r="E16" s="113">
        <f t="shared" si="1"/>
        <v>7.240633518296768</v>
      </c>
      <c r="F16" s="26">
        <v>9549.125</v>
      </c>
      <c r="G16" s="113">
        <f t="shared" si="2"/>
        <v>7.440980885712646</v>
      </c>
    </row>
    <row r="17" spans="1:7" ht="18" customHeight="1" thickBot="1">
      <c r="A17" s="157">
        <v>1995</v>
      </c>
      <c r="B17" s="26">
        <v>9160.047</v>
      </c>
      <c r="C17" s="113">
        <f t="shared" si="0"/>
        <v>1.005306390195832</v>
      </c>
      <c r="D17" s="26">
        <v>11307.398</v>
      </c>
      <c r="E17" s="113">
        <f t="shared" si="1"/>
        <v>4.616770716921163</v>
      </c>
      <c r="F17" s="26">
        <v>10017.202</v>
      </c>
      <c r="G17" s="113">
        <f t="shared" si="2"/>
        <v>4.901778958805119</v>
      </c>
    </row>
    <row r="18" spans="1:7" ht="18" customHeight="1" thickBot="1">
      <c r="A18" s="157">
        <v>1996</v>
      </c>
      <c r="B18" s="26">
        <v>11130.63582</v>
      </c>
      <c r="C18" s="113">
        <f t="shared" si="0"/>
        <v>21.512868001659804</v>
      </c>
      <c r="D18" s="26">
        <v>12459.017247</v>
      </c>
      <c r="E18" s="113">
        <f t="shared" si="1"/>
        <v>10.18465297675027</v>
      </c>
      <c r="F18" s="26">
        <v>10780.485509</v>
      </c>
      <c r="G18" s="113">
        <f t="shared" si="2"/>
        <v>7.619727634523102</v>
      </c>
    </row>
    <row r="19" spans="1:7" ht="18" customHeight="1" thickBot="1">
      <c r="A19" s="157">
        <v>1997</v>
      </c>
      <c r="B19" s="26">
        <v>12040.684128</v>
      </c>
      <c r="C19" s="113">
        <f t="shared" si="0"/>
        <v>8.176067591437928</v>
      </c>
      <c r="D19" s="26">
        <v>13138.477535</v>
      </c>
      <c r="E19" s="113">
        <f t="shared" si="1"/>
        <v>5.45356246427548</v>
      </c>
      <c r="F19" s="26">
        <v>11360.495192</v>
      </c>
      <c r="G19" s="113">
        <f t="shared" si="2"/>
        <v>5.380181463216883</v>
      </c>
    </row>
    <row r="20" spans="1:7" ht="18" customHeight="1" thickBot="1">
      <c r="A20" s="157">
        <v>1998</v>
      </c>
      <c r="B20" s="26">
        <v>12708.270148</v>
      </c>
      <c r="C20" s="113">
        <f t="shared" si="0"/>
        <v>5.544419344475298</v>
      </c>
      <c r="D20" s="26">
        <v>14024.092652</v>
      </c>
      <c r="E20" s="113">
        <f t="shared" si="1"/>
        <v>6.740622074671753</v>
      </c>
      <c r="F20" s="26">
        <v>11926.859852</v>
      </c>
      <c r="G20" s="113">
        <f t="shared" si="2"/>
        <v>4.985387084172442</v>
      </c>
    </row>
    <row r="21" spans="1:7" ht="18" customHeight="1" thickBot="1">
      <c r="A21" s="157">
        <v>1999</v>
      </c>
      <c r="B21" s="26">
        <v>13033.842773</v>
      </c>
      <c r="C21" s="113">
        <f t="shared" si="0"/>
        <v>2.561895688464245</v>
      </c>
      <c r="D21" s="26">
        <v>14620.510518</v>
      </c>
      <c r="E21" s="113">
        <f t="shared" si="1"/>
        <v>4.2528089395854325</v>
      </c>
      <c r="F21" s="26">
        <v>12430.609334</v>
      </c>
      <c r="G21" s="113">
        <f t="shared" si="2"/>
        <v>4.22365558286935</v>
      </c>
    </row>
    <row r="22" spans="1:7" ht="30" customHeight="1" thickBot="1">
      <c r="A22" s="158">
        <v>2000</v>
      </c>
      <c r="B22" s="51">
        <v>13441.654684</v>
      </c>
      <c r="C22" s="114">
        <f t="shared" si="0"/>
        <v>3.1288693450007976</v>
      </c>
      <c r="D22" s="51">
        <v>15478.327442</v>
      </c>
      <c r="E22" s="114">
        <f t="shared" si="1"/>
        <v>5.867215942589022</v>
      </c>
      <c r="F22" s="51">
        <v>13190.309897</v>
      </c>
      <c r="G22" s="114">
        <f t="shared" si="2"/>
        <v>6.111531161405562</v>
      </c>
    </row>
    <row r="23" spans="1:7" ht="19.5" customHeight="1">
      <c r="A23" s="301" t="s">
        <v>987</v>
      </c>
      <c r="B23" s="290"/>
      <c r="C23" s="290"/>
      <c r="D23" s="290"/>
      <c r="E23" s="290"/>
      <c r="F23" s="290"/>
      <c r="G23" s="290"/>
    </row>
    <row r="24" spans="1:7" ht="12.75" customHeight="1">
      <c r="A24" s="302" t="s">
        <v>750</v>
      </c>
      <c r="B24" s="292"/>
      <c r="C24" s="292"/>
      <c r="D24" s="292"/>
      <c r="E24" s="292"/>
      <c r="F24" s="292"/>
      <c r="G24" s="292"/>
    </row>
    <row r="25" spans="1:7" ht="12.75" customHeight="1">
      <c r="A25" s="302" t="s">
        <v>751</v>
      </c>
      <c r="B25" s="292"/>
      <c r="C25" s="292"/>
      <c r="D25" s="292"/>
      <c r="E25" s="292"/>
      <c r="F25" s="292"/>
      <c r="G25" s="292"/>
    </row>
    <row r="26" spans="1:7" ht="12.75" customHeight="1">
      <c r="A26" s="302" t="s">
        <v>752</v>
      </c>
      <c r="B26" s="292"/>
      <c r="C26" s="292"/>
      <c r="D26" s="292"/>
      <c r="E26" s="292"/>
      <c r="F26" s="292"/>
      <c r="G26" s="292"/>
    </row>
    <row r="27" spans="1:7" ht="30.75" customHeight="1">
      <c r="A27" s="152"/>
      <c r="B27" s="294"/>
      <c r="C27" s="294"/>
      <c r="D27" s="294"/>
      <c r="E27" s="294"/>
      <c r="F27" s="294"/>
      <c r="G27" s="294"/>
    </row>
    <row r="28" spans="1:7" ht="18" customHeight="1">
      <c r="A28" s="178"/>
      <c r="B28" s="294"/>
      <c r="C28" s="294"/>
      <c r="D28" s="294"/>
      <c r="E28" s="294"/>
      <c r="F28" s="294"/>
      <c r="G28" s="294"/>
    </row>
    <row r="29" spans="1:7" ht="30.75" customHeight="1">
      <c r="A29" s="295"/>
      <c r="B29" s="294"/>
      <c r="C29" s="294"/>
      <c r="D29" s="294"/>
      <c r="E29" s="294"/>
      <c r="F29" s="294"/>
      <c r="G29" s="294"/>
    </row>
    <row r="30" spans="1:7" ht="30.75" customHeight="1">
      <c r="A30" s="295"/>
      <c r="B30" s="294"/>
      <c r="C30" s="294"/>
      <c r="D30" s="294"/>
      <c r="E30" s="294"/>
      <c r="F30" s="294"/>
      <c r="G30" s="294"/>
    </row>
    <row r="31" spans="1:7" ht="30.75" customHeight="1">
      <c r="A31" s="295"/>
      <c r="B31" s="294"/>
      <c r="C31" s="294"/>
      <c r="D31" s="294"/>
      <c r="E31" s="294"/>
      <c r="F31" s="294"/>
      <c r="G31" s="294"/>
    </row>
    <row r="32" spans="1:7" ht="30.75" customHeight="1">
      <c r="A32" s="295"/>
      <c r="B32" s="294"/>
      <c r="C32" s="294"/>
      <c r="D32" s="294"/>
      <c r="E32" s="294"/>
      <c r="F32" s="294"/>
      <c r="G32" s="294"/>
    </row>
    <row r="33" spans="1:7" ht="30.75" customHeight="1">
      <c r="A33" s="295"/>
      <c r="B33" s="294"/>
      <c r="C33" s="294"/>
      <c r="D33" s="294"/>
      <c r="E33" s="294"/>
      <c r="F33" s="294"/>
      <c r="G33" s="294"/>
    </row>
    <row r="34" spans="1:7" ht="30.75" customHeight="1">
      <c r="A34" s="295"/>
      <c r="B34" s="294"/>
      <c r="C34" s="294"/>
      <c r="D34" s="294"/>
      <c r="E34" s="294"/>
      <c r="F34" s="294"/>
      <c r="G34" s="294"/>
    </row>
    <row r="35" spans="1:7" ht="30.75" customHeight="1">
      <c r="A35" s="295"/>
      <c r="B35" s="294"/>
      <c r="C35" s="294"/>
      <c r="D35" s="294"/>
      <c r="E35" s="294"/>
      <c r="F35" s="294"/>
      <c r="G35" s="294"/>
    </row>
    <row r="36" spans="1:7" ht="30.75" customHeight="1">
      <c r="A36" s="295"/>
      <c r="B36" s="294"/>
      <c r="C36" s="294"/>
      <c r="D36" s="294"/>
      <c r="E36" s="294"/>
      <c r="F36" s="294"/>
      <c r="G36" s="294"/>
    </row>
    <row r="37" spans="1:7" ht="12.75">
      <c r="A37" s="295"/>
      <c r="B37" s="294"/>
      <c r="C37" s="294"/>
      <c r="D37" s="294"/>
      <c r="E37" s="294"/>
      <c r="F37" s="294"/>
      <c r="G37" s="294"/>
    </row>
  </sheetData>
  <printOptions/>
  <pageMargins left="0.7874015748031497" right="0.7874015748031497" top="1.46" bottom="0.49" header="0.94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23">
      <selection activeCell="A27" sqref="A27:A28"/>
    </sheetView>
  </sheetViews>
  <sheetFormatPr defaultColWidth="11.00390625" defaultRowHeight="12.75"/>
  <cols>
    <col min="1" max="1" width="11.75390625" style="7" customWidth="1"/>
    <col min="2" max="9" width="11.75390625" style="296" customWidth="1"/>
    <col min="10" max="16384" width="11.375" style="7" customWidth="1"/>
  </cols>
  <sheetData>
    <row r="1" spans="1:9" s="1" customFormat="1" ht="13.5" customHeight="1">
      <c r="A1" s="152" t="s">
        <v>754</v>
      </c>
      <c r="B1" s="279"/>
      <c r="C1" s="279"/>
      <c r="D1" s="279"/>
      <c r="E1" s="279"/>
      <c r="F1" s="279"/>
      <c r="G1" s="279"/>
      <c r="H1" s="279"/>
      <c r="I1" s="279"/>
    </row>
    <row r="2" spans="1:9" s="1" customFormat="1" ht="27" customHeight="1">
      <c r="A2" s="153" t="s">
        <v>755</v>
      </c>
      <c r="B2" s="279"/>
      <c r="C2" s="279"/>
      <c r="D2" s="279"/>
      <c r="E2" s="279"/>
      <c r="F2" s="279"/>
      <c r="G2" s="279"/>
      <c r="H2" s="279"/>
      <c r="I2" s="279"/>
    </row>
    <row r="3" spans="1:9" ht="27" customHeight="1">
      <c r="A3" s="35" t="s">
        <v>1089</v>
      </c>
      <c r="B3" s="6" t="s">
        <v>324</v>
      </c>
      <c r="C3" s="36" t="s">
        <v>972</v>
      </c>
      <c r="D3" s="6" t="s">
        <v>1034</v>
      </c>
      <c r="E3" s="36" t="s">
        <v>972</v>
      </c>
      <c r="F3" s="6" t="s">
        <v>756</v>
      </c>
      <c r="G3" s="36" t="s">
        <v>1034</v>
      </c>
      <c r="H3" s="6" t="s">
        <v>972</v>
      </c>
      <c r="I3" s="36" t="s">
        <v>757</v>
      </c>
    </row>
    <row r="4" spans="1:9" ht="15" customHeight="1">
      <c r="A4" s="37"/>
      <c r="B4" s="297" t="s">
        <v>758</v>
      </c>
      <c r="C4" s="298" t="s">
        <v>973</v>
      </c>
      <c r="D4" s="12" t="s">
        <v>766</v>
      </c>
      <c r="E4" s="38" t="s">
        <v>973</v>
      </c>
      <c r="F4" s="12" t="s">
        <v>767</v>
      </c>
      <c r="G4" s="38" t="s">
        <v>759</v>
      </c>
      <c r="H4" s="12" t="s">
        <v>973</v>
      </c>
      <c r="I4" s="38" t="s">
        <v>760</v>
      </c>
    </row>
    <row r="5" spans="1:9" ht="15" customHeight="1" hidden="1">
      <c r="A5" s="37"/>
      <c r="B5" s="297"/>
      <c r="C5" s="298"/>
      <c r="D5" s="12" t="s">
        <v>761</v>
      </c>
      <c r="E5" s="38"/>
      <c r="F5" s="12"/>
      <c r="G5" s="38" t="s">
        <v>762</v>
      </c>
      <c r="H5" s="12"/>
      <c r="I5" s="38"/>
    </row>
    <row r="6" spans="1:9" ht="15" customHeight="1">
      <c r="A6" s="37"/>
      <c r="B6" s="297" t="s">
        <v>763</v>
      </c>
      <c r="C6" s="298" t="s">
        <v>974</v>
      </c>
      <c r="D6" s="297"/>
      <c r="E6" s="298" t="s">
        <v>974</v>
      </c>
      <c r="F6" s="297"/>
      <c r="G6" s="38" t="s">
        <v>768</v>
      </c>
      <c r="H6" s="297" t="s">
        <v>974</v>
      </c>
      <c r="I6" s="38" t="s">
        <v>767</v>
      </c>
    </row>
    <row r="7" spans="1:9" ht="27" customHeight="1">
      <c r="A7" s="165"/>
      <c r="B7" s="16" t="s">
        <v>769</v>
      </c>
      <c r="C7" s="41" t="s">
        <v>986</v>
      </c>
      <c r="D7" s="16"/>
      <c r="E7" s="41" t="s">
        <v>986</v>
      </c>
      <c r="F7" s="16"/>
      <c r="G7" s="41"/>
      <c r="H7" s="16" t="s">
        <v>986</v>
      </c>
      <c r="I7" s="41"/>
    </row>
    <row r="8" spans="1:9" ht="30" customHeight="1" thickBot="1">
      <c r="A8" s="155">
        <v>1985</v>
      </c>
      <c r="B8" s="20">
        <v>6533300</v>
      </c>
      <c r="C8" s="136">
        <v>0.43350601835482927</v>
      </c>
      <c r="D8" s="20">
        <v>9298</v>
      </c>
      <c r="E8" s="136">
        <v>3.207903207903208</v>
      </c>
      <c r="F8" s="20">
        <v>702.6564852656485</v>
      </c>
      <c r="G8" s="44">
        <v>1381</v>
      </c>
      <c r="H8" s="143">
        <v>4.383975812547241</v>
      </c>
      <c r="I8" s="44">
        <v>4730.8472121650975</v>
      </c>
    </row>
    <row r="9" spans="1:9" ht="18" customHeight="1" thickBot="1">
      <c r="A9" s="157">
        <v>1986</v>
      </c>
      <c r="B9" s="26">
        <v>6572900</v>
      </c>
      <c r="C9" s="113">
        <f aca="true" t="shared" si="0" ref="C9:C23">(B9-B8)/B8*100</f>
        <v>0.6061255414568442</v>
      </c>
      <c r="D9" s="26">
        <v>9646</v>
      </c>
      <c r="E9" s="113">
        <f aca="true" t="shared" si="1" ref="E9:E23">(D9-D8)/D8*100</f>
        <v>3.7427403742740375</v>
      </c>
      <c r="F9" s="26">
        <v>681.4119842421729</v>
      </c>
      <c r="G9" s="47">
        <v>1418</v>
      </c>
      <c r="H9" s="123">
        <f aca="true" t="shared" si="2" ref="H9:H23">(G9-G8)/G8*100</f>
        <v>2.6792179580014484</v>
      </c>
      <c r="I9" s="47">
        <v>4635.331452750353</v>
      </c>
    </row>
    <row r="10" spans="1:9" ht="18" customHeight="1" thickBot="1">
      <c r="A10" s="157">
        <v>1987</v>
      </c>
      <c r="B10" s="26">
        <v>6619000</v>
      </c>
      <c r="C10" s="113">
        <f t="shared" si="0"/>
        <v>0.7013646944271175</v>
      </c>
      <c r="D10" s="26">
        <v>9945</v>
      </c>
      <c r="E10" s="113">
        <f t="shared" si="1"/>
        <v>3.0997304582210243</v>
      </c>
      <c r="F10" s="26">
        <v>665.560583207642</v>
      </c>
      <c r="G10" s="47">
        <v>1417</v>
      </c>
      <c r="H10" s="123">
        <f t="shared" si="2"/>
        <v>-0.07052186177715092</v>
      </c>
      <c r="I10" s="47">
        <v>4671.136203246295</v>
      </c>
    </row>
    <row r="11" spans="1:9" ht="18" customHeight="1" thickBot="1">
      <c r="A11" s="157">
        <v>1988</v>
      </c>
      <c r="B11" s="26">
        <v>6671500</v>
      </c>
      <c r="C11" s="113">
        <f t="shared" si="0"/>
        <v>0.7931711738933374</v>
      </c>
      <c r="D11" s="26">
        <v>10240</v>
      </c>
      <c r="E11" s="113">
        <f t="shared" si="1"/>
        <v>2.966314731020613</v>
      </c>
      <c r="F11" s="26">
        <v>651.513671875</v>
      </c>
      <c r="G11" s="47">
        <v>1467</v>
      </c>
      <c r="H11" s="123">
        <f t="shared" si="2"/>
        <v>3.5285815102328866</v>
      </c>
      <c r="I11" s="47">
        <v>4547.716428084526</v>
      </c>
    </row>
    <row r="12" spans="1:9" ht="18" customHeight="1" thickBot="1">
      <c r="A12" s="157">
        <v>1989</v>
      </c>
      <c r="B12" s="26">
        <v>6723000</v>
      </c>
      <c r="C12" s="113">
        <f t="shared" si="0"/>
        <v>0.7719403432511429</v>
      </c>
      <c r="D12" s="26">
        <v>10278</v>
      </c>
      <c r="E12" s="113">
        <f t="shared" si="1"/>
        <v>0.37109375</v>
      </c>
      <c r="F12" s="26">
        <v>654.1155866900175</v>
      </c>
      <c r="G12" s="47">
        <v>1510</v>
      </c>
      <c r="H12" s="123">
        <f t="shared" si="2"/>
        <v>2.931152010906612</v>
      </c>
      <c r="I12" s="47">
        <v>4452.317880794702</v>
      </c>
    </row>
    <row r="13" spans="1:9" ht="18" customHeight="1" thickBot="1">
      <c r="A13" s="157">
        <v>1990</v>
      </c>
      <c r="B13" s="26">
        <v>6796300</v>
      </c>
      <c r="C13" s="113">
        <f t="shared" si="0"/>
        <v>1.0902870742228172</v>
      </c>
      <c r="D13" s="26">
        <v>10398</v>
      </c>
      <c r="E13" s="113">
        <f t="shared" si="1"/>
        <v>1.1675423234092235</v>
      </c>
      <c r="F13" s="26">
        <v>653.6160800153875</v>
      </c>
      <c r="G13" s="47">
        <v>1536</v>
      </c>
      <c r="H13" s="123">
        <f t="shared" si="2"/>
        <v>1.7218543046357615</v>
      </c>
      <c r="I13" s="47">
        <v>4424.674479166667</v>
      </c>
    </row>
    <row r="14" spans="1:9" ht="18" customHeight="1" thickBot="1">
      <c r="A14" s="157">
        <v>1991</v>
      </c>
      <c r="B14" s="26">
        <v>6880100</v>
      </c>
      <c r="C14" s="113">
        <f t="shared" si="0"/>
        <v>1.2330238512131602</v>
      </c>
      <c r="D14" s="26">
        <v>10781</v>
      </c>
      <c r="E14" s="113">
        <f t="shared" si="1"/>
        <v>3.6834006539719173</v>
      </c>
      <c r="F14" s="26">
        <v>638.1690010203135</v>
      </c>
      <c r="G14" s="47">
        <v>1537</v>
      </c>
      <c r="H14" s="123">
        <f t="shared" si="2"/>
        <v>0.06510416666666666</v>
      </c>
      <c r="I14" s="47">
        <v>4476.317501626545</v>
      </c>
    </row>
    <row r="15" spans="1:9" ht="18" customHeight="1" thickBot="1">
      <c r="A15" s="157">
        <v>1992</v>
      </c>
      <c r="B15" s="26">
        <v>6943100</v>
      </c>
      <c r="C15" s="113">
        <f t="shared" si="0"/>
        <v>0.9156843650528336</v>
      </c>
      <c r="D15" s="26">
        <v>11120</v>
      </c>
      <c r="E15" s="113">
        <f t="shared" si="1"/>
        <v>3.144420740191077</v>
      </c>
      <c r="F15" s="26">
        <v>624.3794964028777</v>
      </c>
      <c r="G15" s="47">
        <v>1562</v>
      </c>
      <c r="H15" s="123">
        <f t="shared" si="2"/>
        <v>1.626545217957059</v>
      </c>
      <c r="I15" s="47">
        <v>4445.006402048655</v>
      </c>
    </row>
    <row r="16" spans="1:9" ht="18" customHeight="1" thickBot="1">
      <c r="A16" s="157">
        <v>1993</v>
      </c>
      <c r="B16" s="26">
        <v>6988900</v>
      </c>
      <c r="C16" s="113">
        <f t="shared" si="0"/>
        <v>0.6596477077962294</v>
      </c>
      <c r="D16" s="26">
        <v>11563</v>
      </c>
      <c r="E16" s="113">
        <f t="shared" si="1"/>
        <v>3.9838129496402876</v>
      </c>
      <c r="F16" s="26">
        <v>604.419268355963</v>
      </c>
      <c r="G16" s="47">
        <v>1543</v>
      </c>
      <c r="H16" s="123">
        <f t="shared" si="2"/>
        <v>-1.2163892445582587</v>
      </c>
      <c r="I16" s="47">
        <v>4529.423201555412</v>
      </c>
    </row>
    <row r="17" spans="1:9" ht="18" customHeight="1" thickBot="1">
      <c r="A17" s="157">
        <v>1994</v>
      </c>
      <c r="B17" s="26">
        <v>7036851.99999999</v>
      </c>
      <c r="C17" s="113">
        <f t="shared" si="0"/>
        <v>0.6861165562533411</v>
      </c>
      <c r="D17" s="26">
        <v>11814</v>
      </c>
      <c r="E17" s="113">
        <f t="shared" si="1"/>
        <v>2.1707169419700767</v>
      </c>
      <c r="F17" s="26">
        <v>595.6367022177069</v>
      </c>
      <c r="G17" s="47">
        <v>1614</v>
      </c>
      <c r="H17" s="123">
        <f t="shared" si="2"/>
        <v>4.601425793907971</v>
      </c>
      <c r="I17" s="47">
        <v>4359.883519206933</v>
      </c>
    </row>
    <row r="18" spans="1:9" ht="18" customHeight="1" thickBot="1">
      <c r="A18" s="157">
        <v>1995</v>
      </c>
      <c r="B18" s="26">
        <v>7080948</v>
      </c>
      <c r="C18" s="113">
        <f t="shared" si="0"/>
        <v>0.6266438458562196</v>
      </c>
      <c r="D18" s="26">
        <v>12327</v>
      </c>
      <c r="E18" s="113">
        <f t="shared" si="1"/>
        <v>4.342305738953783</v>
      </c>
      <c r="F18" s="26">
        <v>574.4258943781942</v>
      </c>
      <c r="G18" s="47">
        <v>1641</v>
      </c>
      <c r="H18" s="123">
        <f t="shared" si="2"/>
        <v>1.6728624535315983</v>
      </c>
      <c r="I18" s="47">
        <v>4315.020109689214</v>
      </c>
    </row>
    <row r="19" spans="1:9" ht="18" customHeight="1" thickBot="1">
      <c r="A19" s="157">
        <v>1996</v>
      </c>
      <c r="B19" s="26">
        <v>7105446</v>
      </c>
      <c r="C19" s="113">
        <f t="shared" si="0"/>
        <v>0.3459706242723432</v>
      </c>
      <c r="D19" s="26">
        <v>12711</v>
      </c>
      <c r="E19" s="113">
        <f t="shared" si="1"/>
        <v>3.1151131662204916</v>
      </c>
      <c r="F19" s="26">
        <v>558.9997639839509</v>
      </c>
      <c r="G19" s="47">
        <v>1649</v>
      </c>
      <c r="H19" s="123">
        <f t="shared" si="2"/>
        <v>0.4875076173065204</v>
      </c>
      <c r="I19" s="47">
        <v>4308.942389326865</v>
      </c>
    </row>
    <row r="20" spans="1:9" ht="18" customHeight="1" thickBot="1">
      <c r="A20" s="157">
        <v>1997</v>
      </c>
      <c r="B20" s="26">
        <v>7113565</v>
      </c>
      <c r="C20" s="113">
        <f t="shared" si="0"/>
        <v>0.1142644670017899</v>
      </c>
      <c r="D20" s="26">
        <v>13038</v>
      </c>
      <c r="E20" s="113">
        <f t="shared" si="1"/>
        <v>2.572574935095586</v>
      </c>
      <c r="F20" s="26">
        <v>545.6024697039423</v>
      </c>
      <c r="G20" s="47">
        <v>1651</v>
      </c>
      <c r="H20" s="123">
        <f t="shared" si="2"/>
        <v>0.1212856276531231</v>
      </c>
      <c r="I20" s="47">
        <v>4308.640218049667</v>
      </c>
    </row>
    <row r="21" spans="1:9" ht="18" customHeight="1" thickBot="1">
      <c r="A21" s="157">
        <v>1998</v>
      </c>
      <c r="B21" s="26">
        <v>7131888</v>
      </c>
      <c r="C21" s="113">
        <f t="shared" si="0"/>
        <v>0.2575783028622076</v>
      </c>
      <c r="D21" s="26">
        <v>13357</v>
      </c>
      <c r="E21" s="113">
        <f t="shared" si="1"/>
        <v>2.4466942782635375</v>
      </c>
      <c r="F21" s="26">
        <v>533.9438496668414</v>
      </c>
      <c r="G21" s="47">
        <v>1653</v>
      </c>
      <c r="H21" s="123">
        <f t="shared" si="2"/>
        <v>0.12113870381586916</v>
      </c>
      <c r="I21" s="47">
        <v>4314.511796733213</v>
      </c>
    </row>
    <row r="22" spans="1:9" ht="18" customHeight="1" thickBot="1">
      <c r="A22" s="157">
        <v>1999</v>
      </c>
      <c r="B22" s="26">
        <v>7166738</v>
      </c>
      <c r="C22" s="113">
        <f t="shared" si="0"/>
        <v>0.4886504106626465</v>
      </c>
      <c r="D22" s="26">
        <v>13622</v>
      </c>
      <c r="E22" s="113">
        <f t="shared" si="1"/>
        <v>1.983978438272067</v>
      </c>
      <c r="F22" s="26">
        <v>526.1149610923507</v>
      </c>
      <c r="G22" s="47">
        <v>1654</v>
      </c>
      <c r="H22" s="123">
        <f t="shared" si="2"/>
        <v>0.06049606775559589</v>
      </c>
      <c r="I22" s="47">
        <v>4332.973397823458</v>
      </c>
    </row>
    <row r="23" spans="1:9" ht="30" customHeight="1" thickBot="1">
      <c r="A23" s="158">
        <v>2000</v>
      </c>
      <c r="B23" s="51">
        <v>7209042</v>
      </c>
      <c r="C23" s="114">
        <f t="shared" si="0"/>
        <v>0.5902824967230559</v>
      </c>
      <c r="D23" s="51">
        <v>13935</v>
      </c>
      <c r="E23" s="114">
        <f t="shared" si="1"/>
        <v>2.2977536338276314</v>
      </c>
      <c r="F23" s="51">
        <v>517.3334768568353</v>
      </c>
      <c r="G23" s="52">
        <v>1664</v>
      </c>
      <c r="H23" s="125">
        <f t="shared" si="2"/>
        <v>0.6045949214026602</v>
      </c>
      <c r="I23" s="52">
        <v>4332.356971153846</v>
      </c>
    </row>
    <row r="24" spans="1:9" ht="19.5" customHeight="1">
      <c r="A24" s="301" t="s">
        <v>987</v>
      </c>
      <c r="B24" s="290"/>
      <c r="C24" s="290"/>
      <c r="D24" s="290"/>
      <c r="E24" s="290"/>
      <c r="F24" s="290"/>
      <c r="G24" s="290"/>
      <c r="H24" s="290"/>
      <c r="I24" s="290"/>
    </row>
    <row r="25" spans="1:9" ht="12" customHeight="1">
      <c r="A25" s="302" t="s">
        <v>764</v>
      </c>
      <c r="B25" s="292"/>
      <c r="C25" s="292"/>
      <c r="D25" s="292"/>
      <c r="E25" s="292"/>
      <c r="F25" s="292"/>
      <c r="G25" s="292"/>
      <c r="H25" s="292"/>
      <c r="I25" s="292"/>
    </row>
    <row r="26" spans="1:9" ht="12" customHeight="1">
      <c r="A26" s="295" t="s">
        <v>765</v>
      </c>
      <c r="B26" s="292"/>
      <c r="C26" s="292"/>
      <c r="D26" s="292"/>
      <c r="E26" s="292"/>
      <c r="F26" s="292"/>
      <c r="G26" s="292"/>
      <c r="H26" s="292"/>
      <c r="I26" s="292"/>
    </row>
    <row r="27" spans="1:9" ht="39.75" customHeight="1">
      <c r="A27" s="152"/>
      <c r="B27" s="294"/>
      <c r="C27" s="294"/>
      <c r="D27" s="294"/>
      <c r="E27" s="294"/>
      <c r="F27" s="294"/>
      <c r="G27" s="294"/>
      <c r="H27" s="294"/>
      <c r="I27" s="294"/>
    </row>
    <row r="28" spans="1:9" ht="18" customHeight="1">
      <c r="A28" s="178"/>
      <c r="B28" s="294"/>
      <c r="C28" s="294"/>
      <c r="D28" s="294"/>
      <c r="E28" s="294"/>
      <c r="F28" s="294"/>
      <c r="G28" s="294"/>
      <c r="H28" s="294"/>
      <c r="I28" s="294"/>
    </row>
    <row r="29" spans="1:9" ht="30.75" customHeight="1">
      <c r="A29" s="295"/>
      <c r="B29" s="294"/>
      <c r="C29" s="294"/>
      <c r="D29" s="294"/>
      <c r="E29" s="294"/>
      <c r="F29" s="294"/>
      <c r="G29" s="294"/>
      <c r="H29" s="294"/>
      <c r="I29" s="294"/>
    </row>
    <row r="30" spans="1:9" ht="30.75" customHeight="1">
      <c r="A30" s="295"/>
      <c r="B30" s="294"/>
      <c r="C30" s="294"/>
      <c r="D30" s="294"/>
      <c r="E30" s="294"/>
      <c r="F30" s="294"/>
      <c r="G30" s="294"/>
      <c r="H30" s="294"/>
      <c r="I30" s="294"/>
    </row>
    <row r="31" spans="1:9" ht="30.75" customHeight="1">
      <c r="A31" s="295"/>
      <c r="B31" s="294"/>
      <c r="C31" s="294"/>
      <c r="D31" s="294"/>
      <c r="E31" s="294"/>
      <c r="F31" s="294"/>
      <c r="G31" s="294"/>
      <c r="H31" s="294"/>
      <c r="I31" s="294"/>
    </row>
    <row r="32" spans="1:9" ht="30.75" customHeight="1">
      <c r="A32" s="295"/>
      <c r="B32" s="294"/>
      <c r="C32" s="294"/>
      <c r="D32" s="294"/>
      <c r="E32" s="294"/>
      <c r="F32" s="294"/>
      <c r="G32" s="294"/>
      <c r="H32" s="294"/>
      <c r="I32" s="294"/>
    </row>
    <row r="33" spans="1:9" ht="30.75" customHeight="1">
      <c r="A33" s="295"/>
      <c r="B33" s="294"/>
      <c r="C33" s="294"/>
      <c r="D33" s="294"/>
      <c r="E33" s="294"/>
      <c r="F33" s="294"/>
      <c r="G33" s="294"/>
      <c r="H33" s="294"/>
      <c r="I33" s="294"/>
    </row>
    <row r="34" spans="1:9" ht="30.75" customHeight="1">
      <c r="A34" s="295"/>
      <c r="B34" s="294"/>
      <c r="C34" s="294"/>
      <c r="D34" s="294"/>
      <c r="E34" s="294"/>
      <c r="F34" s="294"/>
      <c r="G34" s="294"/>
      <c r="H34" s="294"/>
      <c r="I34" s="294"/>
    </row>
    <row r="35" spans="1:9" ht="30.75" customHeight="1">
      <c r="A35" s="295"/>
      <c r="B35" s="294"/>
      <c r="C35" s="294"/>
      <c r="D35" s="294"/>
      <c r="E35" s="294"/>
      <c r="F35" s="294"/>
      <c r="G35" s="294"/>
      <c r="H35" s="294"/>
      <c r="I35" s="294"/>
    </row>
    <row r="36" spans="1:9" ht="18" customHeight="1">
      <c r="A36" s="295"/>
      <c r="B36" s="294"/>
      <c r="C36" s="294"/>
      <c r="D36" s="294"/>
      <c r="E36" s="294"/>
      <c r="F36" s="294"/>
      <c r="G36" s="294"/>
      <c r="H36" s="294"/>
      <c r="I36" s="294"/>
    </row>
    <row r="37" spans="1:9" ht="12.75">
      <c r="A37" s="295"/>
      <c r="B37" s="294"/>
      <c r="C37" s="294"/>
      <c r="D37" s="294"/>
      <c r="E37" s="294"/>
      <c r="F37" s="294"/>
      <c r="G37" s="294"/>
      <c r="H37" s="294"/>
      <c r="I37" s="294"/>
    </row>
  </sheetData>
  <printOptions/>
  <pageMargins left="0.7874015748031497" right="0.7874015748031497" top="1.45" bottom="0.49" header="0.94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U39"/>
  <sheetViews>
    <sheetView zoomScale="75" zoomScaleNormal="75" workbookViewId="0" topLeftCell="A23">
      <selection activeCell="J43" sqref="J43"/>
    </sheetView>
  </sheetViews>
  <sheetFormatPr defaultColWidth="11.00390625" defaultRowHeight="12.75"/>
  <cols>
    <col min="1" max="1" width="8.25390625" style="7" customWidth="1"/>
    <col min="2" max="10" width="11.00390625" style="296" customWidth="1"/>
    <col min="11" max="11" width="11.375" style="7" customWidth="1"/>
    <col min="12" max="12" width="8.875" style="7" hidden="1" customWidth="1"/>
    <col min="13" max="21" width="9.875" style="296" hidden="1" customWidth="1"/>
    <col min="22" max="16384" width="11.375" style="7" customWidth="1"/>
  </cols>
  <sheetData>
    <row r="1" spans="1:21" s="1" customFormat="1" ht="13.5" customHeight="1">
      <c r="A1" s="152" t="s">
        <v>770</v>
      </c>
      <c r="B1" s="279"/>
      <c r="C1" s="279"/>
      <c r="D1" s="279"/>
      <c r="E1" s="279"/>
      <c r="F1" s="279"/>
      <c r="G1" s="279"/>
      <c r="H1" s="279"/>
      <c r="I1" s="279"/>
      <c r="J1" s="279"/>
      <c r="M1" s="306"/>
      <c r="N1" s="306"/>
      <c r="O1" s="306"/>
      <c r="P1" s="306"/>
      <c r="Q1" s="306"/>
      <c r="R1" s="306"/>
      <c r="S1" s="306"/>
      <c r="T1" s="306"/>
      <c r="U1" s="306"/>
    </row>
    <row r="2" spans="1:21" s="1" customFormat="1" ht="27" customHeight="1">
      <c r="A2" s="153" t="s">
        <v>787</v>
      </c>
      <c r="B2" s="279"/>
      <c r="C2" s="279"/>
      <c r="D2" s="279"/>
      <c r="E2" s="279"/>
      <c r="F2" s="279"/>
      <c r="G2" s="279"/>
      <c r="H2" s="279"/>
      <c r="I2" s="279"/>
      <c r="J2" s="279"/>
      <c r="L2" s="2" t="s">
        <v>771</v>
      </c>
      <c r="M2" s="306"/>
      <c r="N2" s="306"/>
      <c r="O2" s="306"/>
      <c r="P2" s="306"/>
      <c r="Q2" s="306"/>
      <c r="R2" s="306"/>
      <c r="S2" s="306"/>
      <c r="T2" s="306"/>
      <c r="U2" s="306"/>
    </row>
    <row r="3" spans="1:21" ht="27" customHeight="1">
      <c r="A3" s="35" t="s">
        <v>992</v>
      </c>
      <c r="B3" s="6" t="s">
        <v>324</v>
      </c>
      <c r="C3" s="36" t="s">
        <v>772</v>
      </c>
      <c r="D3" s="6" t="s">
        <v>772</v>
      </c>
      <c r="E3" s="36" t="s">
        <v>964</v>
      </c>
      <c r="F3" s="6" t="s">
        <v>972</v>
      </c>
      <c r="G3" s="36" t="s">
        <v>756</v>
      </c>
      <c r="H3" s="6" t="s">
        <v>1034</v>
      </c>
      <c r="I3" s="36" t="s">
        <v>972</v>
      </c>
      <c r="J3" s="6" t="s">
        <v>757</v>
      </c>
      <c r="L3" s="35" t="s">
        <v>992</v>
      </c>
      <c r="M3" s="6" t="s">
        <v>324</v>
      </c>
      <c r="N3" s="36" t="s">
        <v>772</v>
      </c>
      <c r="O3" s="6" t="s">
        <v>772</v>
      </c>
      <c r="P3" s="36" t="s">
        <v>964</v>
      </c>
      <c r="Q3" s="6" t="s">
        <v>972</v>
      </c>
      <c r="R3" s="36" t="s">
        <v>756</v>
      </c>
      <c r="S3" s="6" t="s">
        <v>1034</v>
      </c>
      <c r="T3" s="36" t="s">
        <v>972</v>
      </c>
      <c r="U3" s="6" t="s">
        <v>757</v>
      </c>
    </row>
    <row r="4" spans="1:21" ht="15" customHeight="1">
      <c r="A4" s="37"/>
      <c r="B4" s="297" t="s">
        <v>758</v>
      </c>
      <c r="C4" s="38" t="s">
        <v>773</v>
      </c>
      <c r="D4" s="12" t="s">
        <v>774</v>
      </c>
      <c r="E4" s="298" t="s">
        <v>775</v>
      </c>
      <c r="F4" s="12" t="s">
        <v>973</v>
      </c>
      <c r="G4" s="38" t="s">
        <v>601</v>
      </c>
      <c r="H4" s="12" t="s">
        <v>759</v>
      </c>
      <c r="I4" s="38" t="s">
        <v>973</v>
      </c>
      <c r="J4" s="12" t="s">
        <v>760</v>
      </c>
      <c r="L4" s="37"/>
      <c r="M4" s="297" t="s">
        <v>758</v>
      </c>
      <c r="N4" s="38" t="s">
        <v>773</v>
      </c>
      <c r="O4" s="12" t="s">
        <v>774</v>
      </c>
      <c r="P4" s="298" t="s">
        <v>775</v>
      </c>
      <c r="Q4" s="12" t="s">
        <v>973</v>
      </c>
      <c r="R4" s="38" t="s">
        <v>767</v>
      </c>
      <c r="S4" s="12" t="s">
        <v>759</v>
      </c>
      <c r="T4" s="38" t="s">
        <v>973</v>
      </c>
      <c r="U4" s="12" t="s">
        <v>760</v>
      </c>
    </row>
    <row r="5" spans="1:21" ht="15" customHeight="1" hidden="1">
      <c r="A5" s="37"/>
      <c r="B5" s="297"/>
      <c r="C5" s="38" t="s">
        <v>761</v>
      </c>
      <c r="D5" s="12"/>
      <c r="E5" s="298"/>
      <c r="F5" s="12"/>
      <c r="G5" s="38"/>
      <c r="H5" s="12" t="s">
        <v>762</v>
      </c>
      <c r="I5" s="38"/>
      <c r="J5" s="12"/>
      <c r="L5" s="37"/>
      <c r="M5" s="297"/>
      <c r="N5" s="38" t="s">
        <v>761</v>
      </c>
      <c r="O5" s="12"/>
      <c r="P5" s="298"/>
      <c r="Q5" s="12"/>
      <c r="R5" s="38"/>
      <c r="S5" s="12" t="s">
        <v>762</v>
      </c>
      <c r="T5" s="38"/>
      <c r="U5" s="12"/>
    </row>
    <row r="6" spans="1:21" ht="15" customHeight="1">
      <c r="A6" s="37"/>
      <c r="B6" s="297" t="s">
        <v>763</v>
      </c>
      <c r="C6" s="298" t="s">
        <v>776</v>
      </c>
      <c r="D6" s="297" t="s">
        <v>777</v>
      </c>
      <c r="E6" s="298" t="s">
        <v>778</v>
      </c>
      <c r="F6" s="297" t="s">
        <v>974</v>
      </c>
      <c r="G6" s="298"/>
      <c r="H6" s="12" t="s">
        <v>779</v>
      </c>
      <c r="I6" s="298" t="s">
        <v>974</v>
      </c>
      <c r="J6" s="12" t="s">
        <v>601</v>
      </c>
      <c r="L6" s="37"/>
      <c r="M6" s="297" t="s">
        <v>763</v>
      </c>
      <c r="N6" s="298" t="s">
        <v>776</v>
      </c>
      <c r="O6" s="297" t="s">
        <v>777</v>
      </c>
      <c r="P6" s="298" t="s">
        <v>778</v>
      </c>
      <c r="Q6" s="297" t="s">
        <v>974</v>
      </c>
      <c r="R6" s="298"/>
      <c r="S6" s="12" t="s">
        <v>779</v>
      </c>
      <c r="T6" s="298" t="s">
        <v>974</v>
      </c>
      <c r="U6" s="12" t="s">
        <v>767</v>
      </c>
    </row>
    <row r="7" spans="1:21" ht="27" customHeight="1">
      <c r="A7" s="165"/>
      <c r="B7" s="16" t="s">
        <v>1075</v>
      </c>
      <c r="C7" s="41" t="s">
        <v>788</v>
      </c>
      <c r="D7" s="16" t="s">
        <v>780</v>
      </c>
      <c r="E7" s="41" t="s">
        <v>781</v>
      </c>
      <c r="F7" s="16" t="s">
        <v>986</v>
      </c>
      <c r="G7" s="41"/>
      <c r="H7" s="16"/>
      <c r="I7" s="41"/>
      <c r="J7" s="16"/>
      <c r="L7" s="165"/>
      <c r="M7" s="16" t="s">
        <v>1075</v>
      </c>
      <c r="N7" s="41" t="s">
        <v>782</v>
      </c>
      <c r="O7" s="16" t="s">
        <v>780</v>
      </c>
      <c r="P7" s="41" t="s">
        <v>781</v>
      </c>
      <c r="Q7" s="16" t="s">
        <v>986</v>
      </c>
      <c r="R7" s="41"/>
      <c r="S7" s="16"/>
      <c r="T7" s="41" t="s">
        <v>986</v>
      </c>
      <c r="U7" s="16"/>
    </row>
    <row r="8" spans="1:21" ht="30" customHeight="1" thickBot="1">
      <c r="A8" s="155" t="s">
        <v>997</v>
      </c>
      <c r="B8" s="20">
        <v>1222210</v>
      </c>
      <c r="C8" s="44">
        <f>489+424</f>
        <v>913</v>
      </c>
      <c r="D8" s="20">
        <f aca="true" t="shared" si="0" ref="D8:D33">E8-C8</f>
        <v>1765</v>
      </c>
      <c r="E8" s="44">
        <v>2678</v>
      </c>
      <c r="F8" s="143">
        <f aca="true" t="shared" si="1" ref="F8:F34">(E8-P8)/P8*100</f>
        <v>2.960399846212995</v>
      </c>
      <c r="G8" s="44">
        <f aca="true" t="shared" si="2" ref="G8:G34">B8/E8</f>
        <v>456.38909634055267</v>
      </c>
      <c r="H8" s="20">
        <v>225</v>
      </c>
      <c r="I8" s="44">
        <v>2</v>
      </c>
      <c r="J8" s="20">
        <f aca="true" t="shared" si="3" ref="J8:J34">B8/H8</f>
        <v>5432.044444444445</v>
      </c>
      <c r="L8" s="155" t="s">
        <v>997</v>
      </c>
      <c r="M8" s="20">
        <v>1209530</v>
      </c>
      <c r="N8" s="44">
        <v>875</v>
      </c>
      <c r="O8" s="20">
        <v>1726</v>
      </c>
      <c r="P8" s="44">
        <v>2601</v>
      </c>
      <c r="Q8" s="143"/>
      <c r="R8" s="44">
        <f aca="true" t="shared" si="4" ref="R8:R34">M8/P8</f>
        <v>465.0249903883122</v>
      </c>
      <c r="S8" s="20">
        <v>223</v>
      </c>
      <c r="T8" s="136"/>
      <c r="U8" s="20">
        <f aca="true" t="shared" si="5" ref="U8:U34">M8/S8</f>
        <v>5423.90134529148</v>
      </c>
    </row>
    <row r="9" spans="1:21" ht="18" customHeight="1" thickBot="1">
      <c r="A9" s="157" t="s">
        <v>998</v>
      </c>
      <c r="B9" s="26">
        <v>950609</v>
      </c>
      <c r="C9" s="47">
        <f>402+239</f>
        <v>641</v>
      </c>
      <c r="D9" s="26">
        <f t="shared" si="0"/>
        <v>1249</v>
      </c>
      <c r="E9" s="47">
        <v>1890</v>
      </c>
      <c r="F9" s="123">
        <f t="shared" si="1"/>
        <v>3.278688524590164</v>
      </c>
      <c r="G9" s="47">
        <f t="shared" si="2"/>
        <v>502.9677248677249</v>
      </c>
      <c r="H9" s="26">
        <v>173</v>
      </c>
      <c r="I9" s="47">
        <v>1</v>
      </c>
      <c r="J9" s="26">
        <f t="shared" si="3"/>
        <v>5494.8497109826585</v>
      </c>
      <c r="L9" s="157" t="s">
        <v>998</v>
      </c>
      <c r="M9" s="26">
        <v>949795</v>
      </c>
      <c r="N9" s="47">
        <v>581</v>
      </c>
      <c r="O9" s="26">
        <v>1249</v>
      </c>
      <c r="P9" s="47">
        <v>1830</v>
      </c>
      <c r="Q9" s="123"/>
      <c r="R9" s="47">
        <f t="shared" si="4"/>
        <v>519.0136612021857</v>
      </c>
      <c r="S9" s="26">
        <v>172</v>
      </c>
      <c r="T9" s="113"/>
      <c r="U9" s="26">
        <f t="shared" si="5"/>
        <v>5522.063953488372</v>
      </c>
    </row>
    <row r="10" spans="1:21" ht="18" customHeight="1" thickBot="1">
      <c r="A10" s="157" t="s">
        <v>999</v>
      </c>
      <c r="B10" s="26">
        <v>344987</v>
      </c>
      <c r="C10" s="47">
        <f>140+64</f>
        <v>204</v>
      </c>
      <c r="D10" s="26">
        <f t="shared" si="0"/>
        <v>284</v>
      </c>
      <c r="E10" s="47">
        <v>488</v>
      </c>
      <c r="F10" s="123">
        <f t="shared" si="1"/>
        <v>0.6185567010309279</v>
      </c>
      <c r="G10" s="47">
        <f t="shared" si="2"/>
        <v>706.9405737704918</v>
      </c>
      <c r="H10" s="26">
        <v>35</v>
      </c>
      <c r="I10" s="47">
        <v>1</v>
      </c>
      <c r="J10" s="26">
        <f t="shared" si="3"/>
        <v>9856.771428571428</v>
      </c>
      <c r="L10" s="157" t="s">
        <v>999</v>
      </c>
      <c r="M10" s="26">
        <v>343180</v>
      </c>
      <c r="N10" s="47">
        <v>203</v>
      </c>
      <c r="O10" s="26">
        <v>282</v>
      </c>
      <c r="P10" s="47">
        <v>485</v>
      </c>
      <c r="Q10" s="123"/>
      <c r="R10" s="47">
        <f t="shared" si="4"/>
        <v>707.5876288659794</v>
      </c>
      <c r="S10" s="26">
        <v>34</v>
      </c>
      <c r="T10" s="113"/>
      <c r="U10" s="26">
        <f t="shared" si="5"/>
        <v>10093.529411764706</v>
      </c>
    </row>
    <row r="11" spans="1:21" ht="18" customHeight="1" thickBot="1">
      <c r="A11" s="157" t="s">
        <v>1000</v>
      </c>
      <c r="B11" s="26">
        <v>34407</v>
      </c>
      <c r="C11" s="47">
        <f>15+7</f>
        <v>22</v>
      </c>
      <c r="D11" s="26">
        <f t="shared" si="0"/>
        <v>23</v>
      </c>
      <c r="E11" s="47">
        <v>45</v>
      </c>
      <c r="F11" s="123">
        <f t="shared" si="1"/>
        <v>4.651162790697675</v>
      </c>
      <c r="G11" s="47">
        <f t="shared" si="2"/>
        <v>764.6</v>
      </c>
      <c r="H11" s="26">
        <v>2</v>
      </c>
      <c r="I11" s="47">
        <v>0</v>
      </c>
      <c r="J11" s="26">
        <f t="shared" si="3"/>
        <v>17203.5</v>
      </c>
      <c r="L11" s="157" t="s">
        <v>1000</v>
      </c>
      <c r="M11" s="26">
        <v>34560</v>
      </c>
      <c r="N11" s="47">
        <v>21</v>
      </c>
      <c r="O11" s="26">
        <v>22</v>
      </c>
      <c r="P11" s="47">
        <v>43</v>
      </c>
      <c r="Q11" s="123"/>
      <c r="R11" s="47">
        <f t="shared" si="4"/>
        <v>803.7209302325581</v>
      </c>
      <c r="S11" s="26">
        <v>2</v>
      </c>
      <c r="T11" s="113"/>
      <c r="U11" s="26">
        <f t="shared" si="5"/>
        <v>17280</v>
      </c>
    </row>
    <row r="12" spans="1:21" ht="18" customHeight="1" thickBot="1">
      <c r="A12" s="157" t="s">
        <v>1001</v>
      </c>
      <c r="B12" s="26">
        <v>128428</v>
      </c>
      <c r="C12" s="47">
        <f>47+25</f>
        <v>72</v>
      </c>
      <c r="D12" s="26">
        <f t="shared" si="0"/>
        <v>76</v>
      </c>
      <c r="E12" s="47">
        <v>148</v>
      </c>
      <c r="F12" s="123">
        <f t="shared" si="1"/>
        <v>12.977099236641221</v>
      </c>
      <c r="G12" s="47">
        <f t="shared" si="2"/>
        <v>867.7567567567568</v>
      </c>
      <c r="H12" s="26">
        <v>11</v>
      </c>
      <c r="I12" s="47">
        <v>0</v>
      </c>
      <c r="J12" s="26">
        <f t="shared" si="3"/>
        <v>11675.272727272728</v>
      </c>
      <c r="L12" s="157" t="s">
        <v>1001</v>
      </c>
      <c r="M12" s="26">
        <v>126680</v>
      </c>
      <c r="N12" s="47">
        <v>65</v>
      </c>
      <c r="O12" s="26">
        <v>66</v>
      </c>
      <c r="P12" s="47">
        <v>131</v>
      </c>
      <c r="Q12" s="123"/>
      <c r="R12" s="47">
        <f t="shared" si="4"/>
        <v>967.0229007633587</v>
      </c>
      <c r="S12" s="26">
        <v>11</v>
      </c>
      <c r="T12" s="113"/>
      <c r="U12" s="26">
        <f t="shared" si="5"/>
        <v>11516.363636363636</v>
      </c>
    </row>
    <row r="13" spans="1:21" ht="18" customHeight="1" thickBot="1">
      <c r="A13" s="157" t="s">
        <v>1002</v>
      </c>
      <c r="B13" s="26">
        <v>32169</v>
      </c>
      <c r="C13" s="47">
        <f>10+9</f>
        <v>19</v>
      </c>
      <c r="D13" s="26">
        <f t="shared" si="0"/>
        <v>13</v>
      </c>
      <c r="E13" s="47">
        <v>32</v>
      </c>
      <c r="F13" s="123">
        <f t="shared" si="1"/>
        <v>0</v>
      </c>
      <c r="G13" s="47">
        <f t="shared" si="2"/>
        <v>1005.28125</v>
      </c>
      <c r="H13" s="26">
        <v>2</v>
      </c>
      <c r="I13" s="47">
        <v>0</v>
      </c>
      <c r="J13" s="26">
        <f t="shared" si="3"/>
        <v>16084.5</v>
      </c>
      <c r="L13" s="157" t="s">
        <v>1002</v>
      </c>
      <c r="M13" s="26">
        <v>31952</v>
      </c>
      <c r="N13" s="47">
        <v>19</v>
      </c>
      <c r="O13" s="26">
        <v>13</v>
      </c>
      <c r="P13" s="47">
        <v>32</v>
      </c>
      <c r="Q13" s="123"/>
      <c r="R13" s="47">
        <f t="shared" si="4"/>
        <v>998.5</v>
      </c>
      <c r="S13" s="26">
        <v>2</v>
      </c>
      <c r="T13" s="113"/>
      <c r="U13" s="26">
        <f t="shared" si="5"/>
        <v>15976</v>
      </c>
    </row>
    <row r="14" spans="1:21" ht="18" customHeight="1" thickBot="1">
      <c r="A14" s="157" t="s">
        <v>1003</v>
      </c>
      <c r="B14" s="26">
        <v>36869</v>
      </c>
      <c r="C14" s="47">
        <f>13+4</f>
        <v>17</v>
      </c>
      <c r="D14" s="26">
        <f t="shared" si="0"/>
        <v>22</v>
      </c>
      <c r="E14" s="47">
        <v>39</v>
      </c>
      <c r="F14" s="123">
        <f t="shared" si="1"/>
        <v>8.333333333333332</v>
      </c>
      <c r="G14" s="47">
        <f t="shared" si="2"/>
        <v>945.3589743589744</v>
      </c>
      <c r="H14" s="26">
        <v>2</v>
      </c>
      <c r="I14" s="47">
        <v>0</v>
      </c>
      <c r="J14" s="26">
        <f t="shared" si="3"/>
        <v>18434.5</v>
      </c>
      <c r="L14" s="157" t="s">
        <v>1003</v>
      </c>
      <c r="M14" s="26">
        <v>36549</v>
      </c>
      <c r="N14" s="47">
        <v>16</v>
      </c>
      <c r="O14" s="26">
        <v>20</v>
      </c>
      <c r="P14" s="47">
        <v>36</v>
      </c>
      <c r="Q14" s="123"/>
      <c r="R14" s="47">
        <f t="shared" si="4"/>
        <v>1015.25</v>
      </c>
      <c r="S14" s="26">
        <v>2</v>
      </c>
      <c r="T14" s="113"/>
      <c r="U14" s="26">
        <f t="shared" si="5"/>
        <v>18274.5</v>
      </c>
    </row>
    <row r="15" spans="1:21" ht="18" customHeight="1" thickBot="1">
      <c r="A15" s="157" t="s">
        <v>1004</v>
      </c>
      <c r="B15" s="26">
        <v>38207</v>
      </c>
      <c r="C15" s="47">
        <f>17+9</f>
        <v>26</v>
      </c>
      <c r="D15" s="26">
        <f t="shared" si="0"/>
        <v>22</v>
      </c>
      <c r="E15" s="47">
        <v>48</v>
      </c>
      <c r="F15" s="123">
        <f t="shared" si="1"/>
        <v>2.127659574468085</v>
      </c>
      <c r="G15" s="47">
        <f t="shared" si="2"/>
        <v>795.9791666666666</v>
      </c>
      <c r="H15" s="26">
        <v>3</v>
      </c>
      <c r="I15" s="47">
        <v>0</v>
      </c>
      <c r="J15" s="26">
        <f t="shared" si="3"/>
        <v>12735.666666666666</v>
      </c>
      <c r="L15" s="157" t="s">
        <v>1004</v>
      </c>
      <c r="M15" s="26">
        <v>38305</v>
      </c>
      <c r="N15" s="47">
        <v>25</v>
      </c>
      <c r="O15" s="26">
        <v>22</v>
      </c>
      <c r="P15" s="47">
        <v>47</v>
      </c>
      <c r="Q15" s="123"/>
      <c r="R15" s="47">
        <f t="shared" si="4"/>
        <v>815</v>
      </c>
      <c r="S15" s="26">
        <v>3</v>
      </c>
      <c r="T15" s="113"/>
      <c r="U15" s="26">
        <f t="shared" si="5"/>
        <v>12768.333333333334</v>
      </c>
    </row>
    <row r="16" spans="1:21" ht="18" customHeight="1" thickBot="1">
      <c r="A16" s="157" t="s">
        <v>1005</v>
      </c>
      <c r="B16" s="26">
        <v>98481</v>
      </c>
      <c r="C16" s="47">
        <f>38+23</f>
        <v>61</v>
      </c>
      <c r="D16" s="26">
        <f t="shared" si="0"/>
        <v>102</v>
      </c>
      <c r="E16" s="47">
        <v>163</v>
      </c>
      <c r="F16" s="123">
        <f t="shared" si="1"/>
        <v>5.161290322580645</v>
      </c>
      <c r="G16" s="47">
        <f t="shared" si="2"/>
        <v>604.1779141104295</v>
      </c>
      <c r="H16" s="26">
        <v>14</v>
      </c>
      <c r="I16" s="47">
        <v>0</v>
      </c>
      <c r="J16" s="26">
        <f t="shared" si="3"/>
        <v>7034.357142857143</v>
      </c>
      <c r="L16" s="157" t="s">
        <v>1005</v>
      </c>
      <c r="M16" s="26">
        <v>97049</v>
      </c>
      <c r="N16" s="47">
        <v>53</v>
      </c>
      <c r="O16" s="26">
        <v>102</v>
      </c>
      <c r="P16" s="47">
        <v>155</v>
      </c>
      <c r="Q16" s="123"/>
      <c r="R16" s="47">
        <f t="shared" si="4"/>
        <v>626.1225806451613</v>
      </c>
      <c r="S16" s="26">
        <v>14</v>
      </c>
      <c r="T16" s="113"/>
      <c r="U16" s="26">
        <f t="shared" si="5"/>
        <v>6932.071428571428</v>
      </c>
    </row>
    <row r="17" spans="1:21" ht="18" customHeight="1" thickBot="1">
      <c r="A17" s="157" t="s">
        <v>1006</v>
      </c>
      <c r="B17" s="26">
        <v>237134</v>
      </c>
      <c r="C17" s="47">
        <f>56+61</f>
        <v>117</v>
      </c>
      <c r="D17" s="26">
        <f t="shared" si="0"/>
        <v>221</v>
      </c>
      <c r="E17" s="47">
        <v>338</v>
      </c>
      <c r="F17" s="123">
        <f t="shared" si="1"/>
        <v>0.2967359050445104</v>
      </c>
      <c r="G17" s="47">
        <f t="shared" si="2"/>
        <v>701.5798816568048</v>
      </c>
      <c r="H17" s="26">
        <v>72</v>
      </c>
      <c r="I17" s="47">
        <v>1</v>
      </c>
      <c r="J17" s="26">
        <f t="shared" si="3"/>
        <v>3293.527777777778</v>
      </c>
      <c r="L17" s="157" t="s">
        <v>1006</v>
      </c>
      <c r="M17" s="26">
        <v>235151</v>
      </c>
      <c r="N17" s="47">
        <v>112</v>
      </c>
      <c r="O17" s="26">
        <v>225</v>
      </c>
      <c r="P17" s="47">
        <v>337</v>
      </c>
      <c r="Q17" s="123"/>
      <c r="R17" s="47">
        <f t="shared" si="4"/>
        <v>697.7774480712167</v>
      </c>
      <c r="S17" s="26">
        <v>71</v>
      </c>
      <c r="T17" s="113"/>
      <c r="U17" s="26">
        <f t="shared" si="5"/>
        <v>3311.9859154929577</v>
      </c>
    </row>
    <row r="18" spans="1:21" ht="18" customHeight="1" thickBot="1">
      <c r="A18" s="157" t="s">
        <v>1007</v>
      </c>
      <c r="B18" s="26">
        <v>242193</v>
      </c>
      <c r="C18" s="47">
        <f>97+60</f>
        <v>157</v>
      </c>
      <c r="D18" s="26">
        <f t="shared" si="0"/>
        <v>213</v>
      </c>
      <c r="E18" s="47">
        <v>370</v>
      </c>
      <c r="F18" s="123">
        <f t="shared" si="1"/>
        <v>0.5434782608695652</v>
      </c>
      <c r="G18" s="47">
        <f t="shared" si="2"/>
        <v>654.5756756756757</v>
      </c>
      <c r="H18" s="26">
        <v>28</v>
      </c>
      <c r="I18" s="47">
        <v>0</v>
      </c>
      <c r="J18" s="26">
        <f t="shared" si="3"/>
        <v>8649.75</v>
      </c>
      <c r="L18" s="157" t="s">
        <v>1007</v>
      </c>
      <c r="M18" s="26">
        <v>241747</v>
      </c>
      <c r="N18" s="47">
        <v>158</v>
      </c>
      <c r="O18" s="26">
        <v>210</v>
      </c>
      <c r="P18" s="47">
        <v>368</v>
      </c>
      <c r="Q18" s="123"/>
      <c r="R18" s="47">
        <f t="shared" si="4"/>
        <v>656.9211956521739</v>
      </c>
      <c r="S18" s="26">
        <v>28</v>
      </c>
      <c r="T18" s="113"/>
      <c r="U18" s="26">
        <f t="shared" si="5"/>
        <v>8633.82142857143</v>
      </c>
    </row>
    <row r="19" spans="1:21" ht="18" customHeight="1" thickBot="1">
      <c r="A19" s="157" t="s">
        <v>1008</v>
      </c>
      <c r="B19" s="26">
        <v>190610</v>
      </c>
      <c r="C19" s="47">
        <f>64+68</f>
        <v>132</v>
      </c>
      <c r="D19" s="26">
        <f t="shared" si="0"/>
        <v>547</v>
      </c>
      <c r="E19" s="47">
        <v>679</v>
      </c>
      <c r="F19" s="123">
        <f t="shared" si="1"/>
        <v>0.741839762611276</v>
      </c>
      <c r="G19" s="47">
        <f t="shared" si="2"/>
        <v>280.7216494845361</v>
      </c>
      <c r="H19" s="26">
        <v>70</v>
      </c>
      <c r="I19" s="47">
        <v>0</v>
      </c>
      <c r="J19" s="26">
        <f t="shared" si="3"/>
        <v>2723</v>
      </c>
      <c r="L19" s="157" t="s">
        <v>1008</v>
      </c>
      <c r="M19" s="26">
        <v>192347</v>
      </c>
      <c r="N19" s="47">
        <v>118</v>
      </c>
      <c r="O19" s="26">
        <v>556</v>
      </c>
      <c r="P19" s="47">
        <v>674</v>
      </c>
      <c r="Q19" s="123"/>
      <c r="R19" s="47">
        <f t="shared" si="4"/>
        <v>285.3813056379822</v>
      </c>
      <c r="S19" s="26">
        <v>70</v>
      </c>
      <c r="T19" s="113"/>
      <c r="U19" s="26">
        <f t="shared" si="5"/>
        <v>2747.8142857142857</v>
      </c>
    </row>
    <row r="20" spans="1:21" ht="18" customHeight="1" thickBot="1">
      <c r="A20" s="157" t="s">
        <v>1009</v>
      </c>
      <c r="B20" s="26">
        <v>257000</v>
      </c>
      <c r="C20" s="47">
        <f>103+64</f>
        <v>167</v>
      </c>
      <c r="D20" s="26">
        <f t="shared" si="0"/>
        <v>312</v>
      </c>
      <c r="E20" s="47">
        <v>479</v>
      </c>
      <c r="F20" s="123">
        <f t="shared" si="1"/>
        <v>1.9148936170212765</v>
      </c>
      <c r="G20" s="47">
        <f t="shared" si="2"/>
        <v>536.5344467640919</v>
      </c>
      <c r="H20" s="26">
        <v>36</v>
      </c>
      <c r="I20" s="47">
        <v>0</v>
      </c>
      <c r="J20" s="26">
        <f t="shared" si="3"/>
        <v>7138.888888888889</v>
      </c>
      <c r="L20" s="157" t="s">
        <v>1009</v>
      </c>
      <c r="M20" s="26">
        <v>255485</v>
      </c>
      <c r="N20" s="47">
        <v>164</v>
      </c>
      <c r="O20" s="26">
        <v>306</v>
      </c>
      <c r="P20" s="47">
        <v>470</v>
      </c>
      <c r="Q20" s="123"/>
      <c r="R20" s="47">
        <f t="shared" si="4"/>
        <v>543.5851063829788</v>
      </c>
      <c r="S20" s="26">
        <v>36</v>
      </c>
      <c r="T20" s="113"/>
      <c r="U20" s="26">
        <f t="shared" si="5"/>
        <v>7096.805555555556</v>
      </c>
    </row>
    <row r="21" spans="1:21" ht="18" customHeight="1" thickBot="1">
      <c r="A21" s="157" t="s">
        <v>1010</v>
      </c>
      <c r="B21" s="26">
        <v>72852</v>
      </c>
      <c r="C21" s="47">
        <f>35+21</f>
        <v>56</v>
      </c>
      <c r="D21" s="26">
        <f t="shared" si="0"/>
        <v>80</v>
      </c>
      <c r="E21" s="47">
        <v>136</v>
      </c>
      <c r="F21" s="123">
        <f t="shared" si="1"/>
        <v>0</v>
      </c>
      <c r="G21" s="47">
        <f t="shared" si="2"/>
        <v>535.6764705882352</v>
      </c>
      <c r="H21" s="26">
        <v>13</v>
      </c>
      <c r="I21" s="47">
        <v>-1</v>
      </c>
      <c r="J21" s="26">
        <f t="shared" si="3"/>
        <v>5604</v>
      </c>
      <c r="L21" s="157" t="s">
        <v>1010</v>
      </c>
      <c r="M21" s="26">
        <v>73115</v>
      </c>
      <c r="N21" s="47">
        <v>55</v>
      </c>
      <c r="O21" s="26">
        <v>81</v>
      </c>
      <c r="P21" s="47">
        <v>136</v>
      </c>
      <c r="Q21" s="123"/>
      <c r="R21" s="47">
        <f t="shared" si="4"/>
        <v>537.6102941176471</v>
      </c>
      <c r="S21" s="26">
        <v>14</v>
      </c>
      <c r="T21" s="113"/>
      <c r="U21" s="26">
        <f t="shared" si="5"/>
        <v>5222.5</v>
      </c>
    </row>
    <row r="22" spans="1:21" ht="18" customHeight="1" thickBot="1">
      <c r="A22" s="157" t="s">
        <v>1011</v>
      </c>
      <c r="B22" s="26">
        <v>53167</v>
      </c>
      <c r="C22" s="47">
        <f>26+19</f>
        <v>45</v>
      </c>
      <c r="D22" s="26">
        <f t="shared" si="0"/>
        <v>36</v>
      </c>
      <c r="E22" s="47">
        <v>81</v>
      </c>
      <c r="F22" s="123">
        <f t="shared" si="1"/>
        <v>1.25</v>
      </c>
      <c r="G22" s="47">
        <f t="shared" si="2"/>
        <v>656.3827160493827</v>
      </c>
      <c r="H22" s="26">
        <v>5</v>
      </c>
      <c r="I22" s="47">
        <v>1</v>
      </c>
      <c r="J22" s="26">
        <f t="shared" si="3"/>
        <v>10633.4</v>
      </c>
      <c r="L22" s="157" t="s">
        <v>1011</v>
      </c>
      <c r="M22" s="26">
        <v>53390</v>
      </c>
      <c r="N22" s="47">
        <v>44</v>
      </c>
      <c r="O22" s="26">
        <v>36</v>
      </c>
      <c r="P22" s="47">
        <v>80</v>
      </c>
      <c r="Q22" s="123"/>
      <c r="R22" s="47">
        <f t="shared" si="4"/>
        <v>667.375</v>
      </c>
      <c r="S22" s="26">
        <v>4</v>
      </c>
      <c r="T22" s="113"/>
      <c r="U22" s="26">
        <f t="shared" si="5"/>
        <v>13347.5</v>
      </c>
    </row>
    <row r="23" spans="1:21" ht="18" customHeight="1" thickBot="1">
      <c r="A23" s="157" t="s">
        <v>1012</v>
      </c>
      <c r="B23" s="26">
        <v>14663</v>
      </c>
      <c r="C23" s="47">
        <f>5+3</f>
        <v>8</v>
      </c>
      <c r="D23" s="26">
        <f t="shared" si="0"/>
        <v>8</v>
      </c>
      <c r="E23" s="47">
        <v>16</v>
      </c>
      <c r="F23" s="123">
        <f t="shared" si="1"/>
        <v>6.666666666666667</v>
      </c>
      <c r="G23" s="47">
        <f t="shared" si="2"/>
        <v>916.4375</v>
      </c>
      <c r="H23" s="26">
        <v>1</v>
      </c>
      <c r="I23" s="47">
        <v>0</v>
      </c>
      <c r="J23" s="26">
        <f t="shared" si="3"/>
        <v>14663</v>
      </c>
      <c r="L23" s="157" t="s">
        <v>1012</v>
      </c>
      <c r="M23" s="26">
        <v>14520</v>
      </c>
      <c r="N23" s="47">
        <v>8</v>
      </c>
      <c r="O23" s="26">
        <v>7</v>
      </c>
      <c r="P23" s="47">
        <v>15</v>
      </c>
      <c r="Q23" s="123"/>
      <c r="R23" s="47">
        <f t="shared" si="4"/>
        <v>968</v>
      </c>
      <c r="S23" s="26">
        <v>1</v>
      </c>
      <c r="T23" s="113"/>
      <c r="U23" s="26">
        <f t="shared" si="5"/>
        <v>14520</v>
      </c>
    </row>
    <row r="24" spans="1:21" ht="18" customHeight="1" thickBot="1">
      <c r="A24" s="157" t="s">
        <v>1013</v>
      </c>
      <c r="B24" s="26">
        <v>447670</v>
      </c>
      <c r="C24" s="47">
        <f>171+136</f>
        <v>307</v>
      </c>
      <c r="D24" s="26">
        <f t="shared" si="0"/>
        <v>381</v>
      </c>
      <c r="E24" s="47">
        <v>688</v>
      </c>
      <c r="F24" s="123">
        <f t="shared" si="1"/>
        <v>2.6865671641791042</v>
      </c>
      <c r="G24" s="47">
        <f t="shared" si="2"/>
        <v>650.6831395348837</v>
      </c>
      <c r="H24" s="26">
        <v>49</v>
      </c>
      <c r="I24" s="47">
        <v>0</v>
      </c>
      <c r="J24" s="26">
        <f t="shared" si="3"/>
        <v>9136.122448979591</v>
      </c>
      <c r="L24" s="157" t="s">
        <v>1013</v>
      </c>
      <c r="M24" s="26">
        <v>445797</v>
      </c>
      <c r="N24" s="47">
        <v>300</v>
      </c>
      <c r="O24" s="26">
        <v>370</v>
      </c>
      <c r="P24" s="47">
        <v>670</v>
      </c>
      <c r="Q24" s="123"/>
      <c r="R24" s="47">
        <f t="shared" si="4"/>
        <v>665.368656716418</v>
      </c>
      <c r="S24" s="26">
        <v>49</v>
      </c>
      <c r="T24" s="113"/>
      <c r="U24" s="26">
        <f t="shared" si="5"/>
        <v>9097.897959183674</v>
      </c>
    </row>
    <row r="25" spans="1:21" ht="18" customHeight="1" thickBot="1">
      <c r="A25" s="157" t="s">
        <v>1014</v>
      </c>
      <c r="B25" s="26">
        <v>188098</v>
      </c>
      <c r="C25" s="47">
        <f>86+53</f>
        <v>139</v>
      </c>
      <c r="D25" s="26">
        <f t="shared" si="0"/>
        <v>172</v>
      </c>
      <c r="E25" s="47">
        <v>311</v>
      </c>
      <c r="F25" s="123">
        <f t="shared" si="1"/>
        <v>-4.012345679012346</v>
      </c>
      <c r="G25" s="47">
        <f t="shared" si="2"/>
        <v>604.8167202572347</v>
      </c>
      <c r="H25" s="26">
        <v>37</v>
      </c>
      <c r="I25" s="47">
        <v>1</v>
      </c>
      <c r="J25" s="26">
        <f t="shared" si="3"/>
        <v>5083.72972972973</v>
      </c>
      <c r="L25" s="157" t="s">
        <v>1014</v>
      </c>
      <c r="M25" s="26">
        <v>187572</v>
      </c>
      <c r="N25" s="47">
        <v>146</v>
      </c>
      <c r="O25" s="26">
        <v>178</v>
      </c>
      <c r="P25" s="47">
        <v>324</v>
      </c>
      <c r="Q25" s="123"/>
      <c r="R25" s="47">
        <f t="shared" si="4"/>
        <v>578.925925925926</v>
      </c>
      <c r="S25" s="26">
        <v>36</v>
      </c>
      <c r="T25" s="113"/>
      <c r="U25" s="26">
        <f t="shared" si="5"/>
        <v>5210.333333333333</v>
      </c>
    </row>
    <row r="26" spans="1:21" ht="18" customHeight="1" thickBot="1">
      <c r="A26" s="157" t="s">
        <v>1015</v>
      </c>
      <c r="B26" s="26">
        <v>540445</v>
      </c>
      <c r="C26" s="47">
        <f>171+115</f>
        <v>286</v>
      </c>
      <c r="D26" s="26">
        <f t="shared" si="0"/>
        <v>466</v>
      </c>
      <c r="E26" s="47">
        <v>752</v>
      </c>
      <c r="F26" s="123">
        <f t="shared" si="1"/>
        <v>2.312925170068027</v>
      </c>
      <c r="G26" s="47">
        <f t="shared" si="2"/>
        <v>718.6768617021277</v>
      </c>
      <c r="H26" s="26">
        <v>108</v>
      </c>
      <c r="I26" s="47">
        <v>0</v>
      </c>
      <c r="J26" s="26">
        <f t="shared" si="3"/>
        <v>5004.12037037037</v>
      </c>
      <c r="L26" s="157" t="s">
        <v>1015</v>
      </c>
      <c r="M26" s="26">
        <v>536746</v>
      </c>
      <c r="N26" s="47">
        <v>281</v>
      </c>
      <c r="O26" s="26">
        <v>454</v>
      </c>
      <c r="P26" s="47">
        <v>735</v>
      </c>
      <c r="Q26" s="123"/>
      <c r="R26" s="47">
        <f t="shared" si="4"/>
        <v>730.2666666666667</v>
      </c>
      <c r="S26" s="26">
        <v>108</v>
      </c>
      <c r="T26" s="113"/>
      <c r="U26" s="26">
        <f t="shared" si="5"/>
        <v>4969.87037037037</v>
      </c>
    </row>
    <row r="27" spans="1:21" ht="18" customHeight="1" thickBot="1">
      <c r="A27" s="157" t="s">
        <v>1016</v>
      </c>
      <c r="B27" s="26">
        <v>227047</v>
      </c>
      <c r="C27" s="47">
        <f>96+53</f>
        <v>149</v>
      </c>
      <c r="D27" s="26">
        <f t="shared" si="0"/>
        <v>137</v>
      </c>
      <c r="E27" s="47">
        <v>286</v>
      </c>
      <c r="F27" s="123">
        <f t="shared" si="1"/>
        <v>1.4184397163120568</v>
      </c>
      <c r="G27" s="47">
        <f t="shared" si="2"/>
        <v>793.8706293706293</v>
      </c>
      <c r="H27" s="26">
        <v>23</v>
      </c>
      <c r="I27" s="47">
        <v>0</v>
      </c>
      <c r="J27" s="26">
        <f t="shared" si="3"/>
        <v>9871.608695652174</v>
      </c>
      <c r="L27" s="157" t="s">
        <v>1016</v>
      </c>
      <c r="M27" s="26">
        <v>226619</v>
      </c>
      <c r="N27" s="47">
        <v>144</v>
      </c>
      <c r="O27" s="26">
        <v>138</v>
      </c>
      <c r="P27" s="47">
        <v>282</v>
      </c>
      <c r="Q27" s="123"/>
      <c r="R27" s="47">
        <f t="shared" si="4"/>
        <v>803.613475177305</v>
      </c>
      <c r="S27" s="26">
        <v>23</v>
      </c>
      <c r="T27" s="113"/>
      <c r="U27" s="26">
        <f t="shared" si="5"/>
        <v>9853</v>
      </c>
    </row>
    <row r="28" spans="1:21" ht="18" customHeight="1" thickBot="1">
      <c r="A28" s="157" t="s">
        <v>1017</v>
      </c>
      <c r="B28" s="26">
        <v>308467</v>
      </c>
      <c r="C28" s="47">
        <f>93+99</f>
        <v>192</v>
      </c>
      <c r="D28" s="26">
        <f t="shared" si="0"/>
        <v>379</v>
      </c>
      <c r="E28" s="47">
        <v>571</v>
      </c>
      <c r="F28" s="123">
        <f t="shared" si="1"/>
        <v>-1.0398613518197575</v>
      </c>
      <c r="G28" s="47">
        <f t="shared" si="2"/>
        <v>540.2224168126095</v>
      </c>
      <c r="H28" s="26">
        <v>172</v>
      </c>
      <c r="I28" s="47">
        <v>1</v>
      </c>
      <c r="J28" s="26">
        <f t="shared" si="3"/>
        <v>1793.4127906976744</v>
      </c>
      <c r="L28" s="157" t="s">
        <v>1017</v>
      </c>
      <c r="M28" s="26">
        <v>303836</v>
      </c>
      <c r="N28" s="47">
        <v>193</v>
      </c>
      <c r="O28" s="26">
        <v>384</v>
      </c>
      <c r="P28" s="47">
        <v>577</v>
      </c>
      <c r="Q28" s="123"/>
      <c r="R28" s="47">
        <f t="shared" si="4"/>
        <v>526.578856152513</v>
      </c>
      <c r="S28" s="26">
        <v>171</v>
      </c>
      <c r="T28" s="113"/>
      <c r="U28" s="26">
        <f t="shared" si="5"/>
        <v>1776.8187134502923</v>
      </c>
    </row>
    <row r="29" spans="1:21" ht="18" customHeight="1" thickBot="1">
      <c r="A29" s="157" t="s">
        <v>1018</v>
      </c>
      <c r="B29" s="26">
        <v>628501</v>
      </c>
      <c r="C29" s="47">
        <f>167+326</f>
        <v>493</v>
      </c>
      <c r="D29" s="26">
        <f t="shared" si="0"/>
        <v>1000</v>
      </c>
      <c r="E29" s="47">
        <v>1493</v>
      </c>
      <c r="F29" s="123">
        <f t="shared" si="1"/>
        <v>1.3577732518669383</v>
      </c>
      <c r="G29" s="47">
        <f t="shared" si="2"/>
        <v>420.9651707970529</v>
      </c>
      <c r="H29" s="26">
        <v>237</v>
      </c>
      <c r="I29" s="47">
        <v>3</v>
      </c>
      <c r="J29" s="26">
        <f t="shared" si="3"/>
        <v>2651.902953586498</v>
      </c>
      <c r="L29" s="157" t="s">
        <v>1018</v>
      </c>
      <c r="M29" s="26">
        <v>623912</v>
      </c>
      <c r="N29" s="47">
        <v>474</v>
      </c>
      <c r="O29" s="26">
        <v>999</v>
      </c>
      <c r="P29" s="47">
        <v>1473</v>
      </c>
      <c r="Q29" s="123"/>
      <c r="R29" s="47">
        <f t="shared" si="4"/>
        <v>423.5655125594026</v>
      </c>
      <c r="S29" s="26">
        <v>234</v>
      </c>
      <c r="T29" s="113"/>
      <c r="U29" s="26">
        <f t="shared" si="5"/>
        <v>2666.290598290598</v>
      </c>
    </row>
    <row r="30" spans="1:21" ht="18" customHeight="1" thickBot="1">
      <c r="A30" s="157" t="s">
        <v>1019</v>
      </c>
      <c r="B30" s="26">
        <v>272524</v>
      </c>
      <c r="C30" s="47">
        <f>94+90</f>
        <v>184</v>
      </c>
      <c r="D30" s="26">
        <f t="shared" si="0"/>
        <v>275</v>
      </c>
      <c r="E30" s="47">
        <v>459</v>
      </c>
      <c r="F30" s="123">
        <f t="shared" si="1"/>
        <v>2.914798206278027</v>
      </c>
      <c r="G30" s="47">
        <f t="shared" si="2"/>
        <v>593.7342047930283</v>
      </c>
      <c r="H30" s="26">
        <v>106</v>
      </c>
      <c r="I30" s="47">
        <v>1</v>
      </c>
      <c r="J30" s="26">
        <f t="shared" si="3"/>
        <v>2570.9811320754716</v>
      </c>
      <c r="L30" s="157" t="s">
        <v>1019</v>
      </c>
      <c r="M30" s="26">
        <v>271444</v>
      </c>
      <c r="N30" s="47">
        <v>172</v>
      </c>
      <c r="O30" s="26">
        <v>274</v>
      </c>
      <c r="P30" s="47">
        <v>446</v>
      </c>
      <c r="Q30" s="123"/>
      <c r="R30" s="47">
        <f t="shared" si="4"/>
        <v>608.6188340807175</v>
      </c>
      <c r="S30" s="26">
        <v>105</v>
      </c>
      <c r="T30" s="113"/>
      <c r="U30" s="26">
        <f t="shared" si="5"/>
        <v>2585.1809523809525</v>
      </c>
    </row>
    <row r="31" spans="1:21" ht="18" customHeight="1" thickBot="1">
      <c r="A31" s="157" t="s">
        <v>1020</v>
      </c>
      <c r="B31" s="26">
        <v>166092</v>
      </c>
      <c r="C31" s="47">
        <f>41+88</f>
        <v>129</v>
      </c>
      <c r="D31" s="26">
        <f t="shared" si="0"/>
        <v>205</v>
      </c>
      <c r="E31" s="47">
        <v>334</v>
      </c>
      <c r="F31" s="123">
        <f t="shared" si="1"/>
        <v>5.3627760252365935</v>
      </c>
      <c r="G31" s="47">
        <f t="shared" si="2"/>
        <v>497.2814371257485</v>
      </c>
      <c r="H31" s="26">
        <v>54</v>
      </c>
      <c r="I31" s="47">
        <v>0</v>
      </c>
      <c r="J31" s="26">
        <f t="shared" si="3"/>
        <v>3075.777777777778</v>
      </c>
      <c r="L31" s="157" t="s">
        <v>1020</v>
      </c>
      <c r="M31" s="26">
        <v>166096</v>
      </c>
      <c r="N31" s="47">
        <v>119</v>
      </c>
      <c r="O31" s="26">
        <v>198</v>
      </c>
      <c r="P31" s="47">
        <v>317</v>
      </c>
      <c r="Q31" s="123"/>
      <c r="R31" s="47">
        <f t="shared" si="4"/>
        <v>523.9621451104101</v>
      </c>
      <c r="S31" s="26">
        <v>54</v>
      </c>
      <c r="T31" s="113"/>
      <c r="U31" s="26">
        <f t="shared" si="5"/>
        <v>3075.8518518518517</v>
      </c>
    </row>
    <row r="32" spans="1:21" ht="18" customHeight="1" thickBot="1">
      <c r="A32" s="157" t="s">
        <v>1021</v>
      </c>
      <c r="B32" s="26">
        <v>409048</v>
      </c>
      <c r="C32" s="47">
        <f>86+186</f>
        <v>272</v>
      </c>
      <c r="D32" s="26">
        <f t="shared" si="0"/>
        <v>1039</v>
      </c>
      <c r="E32" s="47">
        <v>1311</v>
      </c>
      <c r="F32" s="123">
        <f t="shared" si="1"/>
        <v>4.295942720763723</v>
      </c>
      <c r="G32" s="47">
        <f t="shared" si="2"/>
        <v>312.01220442410374</v>
      </c>
      <c r="H32" s="26">
        <v>169</v>
      </c>
      <c r="I32" s="47">
        <v>-1</v>
      </c>
      <c r="J32" s="26">
        <f t="shared" si="3"/>
        <v>2420.402366863905</v>
      </c>
      <c r="L32" s="157" t="s">
        <v>1021</v>
      </c>
      <c r="M32" s="26">
        <v>404080</v>
      </c>
      <c r="N32" s="47">
        <v>235</v>
      </c>
      <c r="O32" s="26">
        <v>1022</v>
      </c>
      <c r="P32" s="47">
        <v>1257</v>
      </c>
      <c r="Q32" s="123"/>
      <c r="R32" s="47">
        <f t="shared" si="4"/>
        <v>321.4638027048528</v>
      </c>
      <c r="S32" s="26">
        <v>170</v>
      </c>
      <c r="T32" s="113"/>
      <c r="U32" s="26">
        <f t="shared" si="5"/>
        <v>2376.9411764705883</v>
      </c>
    </row>
    <row r="33" spans="1:21" ht="18" customHeight="1" thickBot="1">
      <c r="A33" s="157" t="s">
        <v>1022</v>
      </c>
      <c r="B33" s="26">
        <v>67164</v>
      </c>
      <c r="C33" s="47">
        <f>11+27</f>
        <v>38</v>
      </c>
      <c r="D33" s="26">
        <f t="shared" si="0"/>
        <v>62</v>
      </c>
      <c r="E33" s="47">
        <v>100</v>
      </c>
      <c r="F33" s="123">
        <f t="shared" si="1"/>
        <v>-0.9900990099009901</v>
      </c>
      <c r="G33" s="47">
        <f t="shared" si="2"/>
        <v>671.64</v>
      </c>
      <c r="H33" s="26">
        <v>17</v>
      </c>
      <c r="I33" s="47">
        <v>0</v>
      </c>
      <c r="J33" s="26">
        <f t="shared" si="3"/>
        <v>3950.823529411765</v>
      </c>
      <c r="L33" s="157" t="s">
        <v>1022</v>
      </c>
      <c r="M33" s="26">
        <v>67281</v>
      </c>
      <c r="N33" s="47">
        <v>41</v>
      </c>
      <c r="O33" s="26">
        <v>60</v>
      </c>
      <c r="P33" s="47">
        <v>101</v>
      </c>
      <c r="Q33" s="123"/>
      <c r="R33" s="47">
        <f t="shared" si="4"/>
        <v>666.1485148514852</v>
      </c>
      <c r="S33" s="26">
        <v>17</v>
      </c>
      <c r="T33" s="113"/>
      <c r="U33" s="26">
        <f t="shared" si="5"/>
        <v>3957.705882352941</v>
      </c>
    </row>
    <row r="34" spans="1:21" ht="30" customHeight="1" thickBot="1">
      <c r="A34" s="158" t="s">
        <v>107</v>
      </c>
      <c r="B34" s="51">
        <f>SUM(B8:B33)</f>
        <v>7209042</v>
      </c>
      <c r="C34" s="52">
        <f>SUM(C8:C33)</f>
        <v>4846</v>
      </c>
      <c r="D34" s="51">
        <f>SUM(D8:D33)</f>
        <v>9089</v>
      </c>
      <c r="E34" s="52">
        <f>SUM(E8:E33)</f>
        <v>13935</v>
      </c>
      <c r="F34" s="125">
        <f t="shared" si="1"/>
        <v>2.2977536338276314</v>
      </c>
      <c r="G34" s="52">
        <f t="shared" si="2"/>
        <v>517.3334768568353</v>
      </c>
      <c r="H34" s="51">
        <f>SUM(H8:H33)</f>
        <v>1664</v>
      </c>
      <c r="I34" s="52">
        <f>SUM(I8:I33)</f>
        <v>10</v>
      </c>
      <c r="J34" s="51">
        <f t="shared" si="3"/>
        <v>4332.356971153846</v>
      </c>
      <c r="L34" s="158" t="s">
        <v>964</v>
      </c>
      <c r="M34" s="51">
        <f>SUM(M8:M33)</f>
        <v>7166738</v>
      </c>
      <c r="N34" s="52">
        <f>SUM(N8:N33)</f>
        <v>4622</v>
      </c>
      <c r="O34" s="51">
        <f>SUM(O8:O33)</f>
        <v>9000</v>
      </c>
      <c r="P34" s="52">
        <f>SUM(P8:P33)</f>
        <v>13622</v>
      </c>
      <c r="Q34" s="125"/>
      <c r="R34" s="52">
        <f t="shared" si="4"/>
        <v>526.1149610923507</v>
      </c>
      <c r="S34" s="51">
        <f>SUM(S8:S33)</f>
        <v>1654</v>
      </c>
      <c r="T34" s="114"/>
      <c r="U34" s="51">
        <f t="shared" si="5"/>
        <v>4332.973397823458</v>
      </c>
    </row>
    <row r="35" spans="1:21" ht="19.5" customHeight="1">
      <c r="A35" s="301" t="s">
        <v>987</v>
      </c>
      <c r="B35" s="290"/>
      <c r="C35" s="290"/>
      <c r="D35" s="290"/>
      <c r="E35" s="290"/>
      <c r="F35" s="290"/>
      <c r="G35" s="290"/>
      <c r="H35" s="290"/>
      <c r="I35" s="290"/>
      <c r="J35" s="290"/>
      <c r="L35" s="307" t="s">
        <v>783</v>
      </c>
      <c r="M35" s="308"/>
      <c r="N35" s="308"/>
      <c r="O35" s="308"/>
      <c r="P35" s="308"/>
      <c r="Q35" s="308"/>
      <c r="R35" s="308"/>
      <c r="S35" s="308"/>
      <c r="T35" s="308"/>
      <c r="U35" s="308"/>
    </row>
    <row r="36" spans="1:21" ht="12" customHeight="1">
      <c r="A36" s="302" t="s">
        <v>784</v>
      </c>
      <c r="B36" s="292"/>
      <c r="C36" s="292"/>
      <c r="D36" s="292"/>
      <c r="E36" s="292"/>
      <c r="F36" s="292"/>
      <c r="G36" s="292"/>
      <c r="H36" s="292"/>
      <c r="I36" s="292"/>
      <c r="J36" s="292"/>
      <c r="L36" s="7" t="s">
        <v>765</v>
      </c>
      <c r="M36" s="309"/>
      <c r="N36" s="309"/>
      <c r="O36" s="309"/>
      <c r="P36" s="309"/>
      <c r="Q36" s="309"/>
      <c r="R36" s="309"/>
      <c r="S36" s="309"/>
      <c r="T36" s="309"/>
      <c r="U36" s="309"/>
    </row>
    <row r="37" spans="1:21" ht="12" customHeight="1">
      <c r="A37" s="302" t="s">
        <v>785</v>
      </c>
      <c r="B37" s="292"/>
      <c r="C37" s="292"/>
      <c r="D37" s="292"/>
      <c r="E37" s="292"/>
      <c r="F37" s="292"/>
      <c r="G37" s="292"/>
      <c r="H37" s="292"/>
      <c r="I37" s="292"/>
      <c r="J37" s="292"/>
      <c r="M37" s="309"/>
      <c r="N37" s="309"/>
      <c r="O37" s="309"/>
      <c r="P37" s="309"/>
      <c r="Q37" s="309"/>
      <c r="R37" s="309"/>
      <c r="S37" s="309"/>
      <c r="T37" s="309"/>
      <c r="U37" s="309"/>
    </row>
    <row r="38" spans="1:21" ht="12" customHeight="1">
      <c r="A38" s="302" t="s">
        <v>786</v>
      </c>
      <c r="B38" s="292"/>
      <c r="C38" s="292"/>
      <c r="D38" s="292"/>
      <c r="E38" s="292"/>
      <c r="F38" s="292"/>
      <c r="G38" s="292"/>
      <c r="H38" s="292"/>
      <c r="I38" s="292"/>
      <c r="J38" s="292"/>
      <c r="M38" s="309"/>
      <c r="N38" s="309"/>
      <c r="O38" s="309"/>
      <c r="P38" s="309"/>
      <c r="Q38" s="309"/>
      <c r="R38" s="309"/>
      <c r="S38" s="309"/>
      <c r="T38" s="309"/>
      <c r="U38" s="309"/>
    </row>
    <row r="39" spans="1:10" ht="12.75">
      <c r="A39" s="31"/>
      <c r="B39" s="329"/>
      <c r="C39" s="329"/>
      <c r="D39" s="329"/>
      <c r="E39" s="329"/>
      <c r="F39" s="329"/>
      <c r="G39" s="329"/>
      <c r="H39" s="329"/>
      <c r="I39" s="329"/>
      <c r="J39" s="329"/>
    </row>
  </sheetData>
  <printOptions/>
  <pageMargins left="0.7874015748031497" right="0.7874015748031497" top="1.45" bottom="0.49" header="0.95" footer="0.4921259845"/>
  <pageSetup orientation="portrait" paperSize="9" scale="80" r:id="rId2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4.25390625" style="7" customWidth="1"/>
    <col min="2" max="9" width="11.75390625" style="296" customWidth="1"/>
    <col min="10" max="16384" width="11.375" style="7" customWidth="1"/>
  </cols>
  <sheetData>
    <row r="1" spans="1:9" s="1" customFormat="1" ht="13.5" customHeight="1">
      <c r="A1" s="152" t="s">
        <v>789</v>
      </c>
      <c r="B1" s="279"/>
      <c r="C1" s="279"/>
      <c r="D1" s="279"/>
      <c r="E1" s="279"/>
      <c r="F1" s="279"/>
      <c r="G1" s="279"/>
      <c r="H1" s="279"/>
      <c r="I1" s="279"/>
    </row>
    <row r="2" spans="1:9" s="1" customFormat="1" ht="27" customHeight="1">
      <c r="A2" s="153" t="s">
        <v>798</v>
      </c>
      <c r="B2" s="279"/>
      <c r="C2" s="279"/>
      <c r="D2" s="279"/>
      <c r="E2" s="279"/>
      <c r="F2" s="279"/>
      <c r="G2" s="279"/>
      <c r="H2" s="279"/>
      <c r="I2" s="279"/>
    </row>
    <row r="3" spans="1:9" ht="19.5" customHeight="1">
      <c r="A3" s="35" t="s">
        <v>1089</v>
      </c>
      <c r="B3" s="6" t="s">
        <v>8</v>
      </c>
      <c r="C3" s="36" t="s">
        <v>8</v>
      </c>
      <c r="D3" s="6" t="s">
        <v>599</v>
      </c>
      <c r="E3" s="36" t="s">
        <v>972</v>
      </c>
      <c r="F3" s="6" t="s">
        <v>1136</v>
      </c>
      <c r="G3" s="36" t="s">
        <v>1136</v>
      </c>
      <c r="H3" s="6" t="s">
        <v>599</v>
      </c>
      <c r="I3" s="36" t="s">
        <v>972</v>
      </c>
    </row>
    <row r="4" spans="1:9" ht="15" customHeight="1">
      <c r="A4" s="37"/>
      <c r="B4" s="12" t="s">
        <v>533</v>
      </c>
      <c r="C4" s="38" t="s">
        <v>534</v>
      </c>
      <c r="D4" s="12" t="s">
        <v>8</v>
      </c>
      <c r="E4" s="38" t="s">
        <v>973</v>
      </c>
      <c r="F4" s="12" t="s">
        <v>533</v>
      </c>
      <c r="G4" s="38" t="s">
        <v>534</v>
      </c>
      <c r="H4" s="12" t="s">
        <v>1136</v>
      </c>
      <c r="I4" s="38" t="s">
        <v>973</v>
      </c>
    </row>
    <row r="5" spans="1:9" ht="15" customHeight="1">
      <c r="A5" s="37"/>
      <c r="B5" s="297" t="s">
        <v>790</v>
      </c>
      <c r="C5" s="298" t="s">
        <v>790</v>
      </c>
      <c r="D5" s="12" t="s">
        <v>96</v>
      </c>
      <c r="E5" s="38" t="s">
        <v>974</v>
      </c>
      <c r="F5" s="12" t="s">
        <v>790</v>
      </c>
      <c r="G5" s="38" t="s">
        <v>790</v>
      </c>
      <c r="H5" s="12" t="s">
        <v>96</v>
      </c>
      <c r="I5" s="38" t="s">
        <v>974</v>
      </c>
    </row>
    <row r="6" spans="1:9" ht="15" customHeight="1">
      <c r="A6" s="37"/>
      <c r="B6" s="297" t="s">
        <v>535</v>
      </c>
      <c r="C6" s="298" t="s">
        <v>535</v>
      </c>
      <c r="D6" s="12"/>
      <c r="E6" s="38" t="s">
        <v>986</v>
      </c>
      <c r="F6" s="12" t="s">
        <v>535</v>
      </c>
      <c r="G6" s="38" t="s">
        <v>535</v>
      </c>
      <c r="H6" s="12"/>
      <c r="I6" s="38" t="s">
        <v>986</v>
      </c>
    </row>
    <row r="7" spans="1:9" ht="19.5" customHeight="1">
      <c r="A7" s="165"/>
      <c r="B7" s="16" t="s">
        <v>96</v>
      </c>
      <c r="C7" s="41" t="s">
        <v>96</v>
      </c>
      <c r="D7" s="16"/>
      <c r="E7" s="41"/>
      <c r="F7" s="16" t="s">
        <v>96</v>
      </c>
      <c r="G7" s="41" t="s">
        <v>96</v>
      </c>
      <c r="H7" s="16"/>
      <c r="I7" s="41"/>
    </row>
    <row r="8" spans="1:9" ht="30" customHeight="1" thickBot="1">
      <c r="A8" s="155">
        <v>1985</v>
      </c>
      <c r="B8" s="20" t="s">
        <v>1025</v>
      </c>
      <c r="C8" s="44" t="s">
        <v>1025</v>
      </c>
      <c r="D8" s="20">
        <v>948.438</v>
      </c>
      <c r="E8" s="136" t="s">
        <v>1025</v>
      </c>
      <c r="F8" s="20" t="s">
        <v>1025</v>
      </c>
      <c r="G8" s="44" t="s">
        <v>1025</v>
      </c>
      <c r="H8" s="20">
        <v>631.956</v>
      </c>
      <c r="I8" s="136" t="s">
        <v>1025</v>
      </c>
    </row>
    <row r="9" spans="1:9" ht="19.5" customHeight="1" thickBot="1">
      <c r="A9" s="157">
        <v>1986</v>
      </c>
      <c r="B9" s="26" t="s">
        <v>1025</v>
      </c>
      <c r="C9" s="47" t="s">
        <v>1025</v>
      </c>
      <c r="D9" s="26">
        <v>1033.73</v>
      </c>
      <c r="E9" s="113">
        <f aca="true" t="shared" si="0" ref="E9:E23">(D9-D8)/D8*100</f>
        <v>8.992891469974847</v>
      </c>
      <c r="F9" s="26" t="s">
        <v>1025</v>
      </c>
      <c r="G9" s="47" t="s">
        <v>1025</v>
      </c>
      <c r="H9" s="26">
        <v>701.484</v>
      </c>
      <c r="I9" s="113">
        <f aca="true" t="shared" si="1" ref="I9:I23">(H9-H8)/H8*100</f>
        <v>11.002031787023151</v>
      </c>
    </row>
    <row r="10" spans="1:9" ht="19.5" customHeight="1" thickBot="1">
      <c r="A10" s="157">
        <v>1987</v>
      </c>
      <c r="B10" s="26" t="s">
        <v>1025</v>
      </c>
      <c r="C10" s="47" t="s">
        <v>1025</v>
      </c>
      <c r="D10" s="26">
        <v>1100.937</v>
      </c>
      <c r="E10" s="113">
        <f t="shared" si="0"/>
        <v>6.501407524208437</v>
      </c>
      <c r="F10" s="26" t="s">
        <v>1025</v>
      </c>
      <c r="G10" s="47" t="s">
        <v>1025</v>
      </c>
      <c r="H10" s="26">
        <v>778.545</v>
      </c>
      <c r="I10" s="113">
        <f t="shared" si="1"/>
        <v>10.985425184323509</v>
      </c>
    </row>
    <row r="11" spans="1:9" ht="19.5" customHeight="1" thickBot="1">
      <c r="A11" s="157">
        <v>1988</v>
      </c>
      <c r="B11" s="26" t="s">
        <v>1025</v>
      </c>
      <c r="C11" s="47" t="s">
        <v>1025</v>
      </c>
      <c r="D11" s="26">
        <v>1177.078</v>
      </c>
      <c r="E11" s="113">
        <f t="shared" si="0"/>
        <v>6.916017901115149</v>
      </c>
      <c r="F11" s="26" t="s">
        <v>1025</v>
      </c>
      <c r="G11" s="47" t="s">
        <v>1025</v>
      </c>
      <c r="H11" s="26">
        <v>873.367</v>
      </c>
      <c r="I11" s="113">
        <f t="shared" si="1"/>
        <v>12.179385905760105</v>
      </c>
    </row>
    <row r="12" spans="1:9" ht="19.5" customHeight="1" thickBot="1">
      <c r="A12" s="157">
        <v>1989</v>
      </c>
      <c r="B12" s="26" t="s">
        <v>1025</v>
      </c>
      <c r="C12" s="47" t="s">
        <v>1025</v>
      </c>
      <c r="D12" s="26">
        <v>1287.019</v>
      </c>
      <c r="E12" s="113">
        <f t="shared" si="0"/>
        <v>9.340162674011411</v>
      </c>
      <c r="F12" s="26" t="s">
        <v>1025</v>
      </c>
      <c r="G12" s="47" t="s">
        <v>1025</v>
      </c>
      <c r="H12" s="26">
        <v>948.921</v>
      </c>
      <c r="I12" s="113">
        <f t="shared" si="1"/>
        <v>8.650887885619687</v>
      </c>
    </row>
    <row r="13" spans="1:9" ht="19.5" customHeight="1" thickBot="1">
      <c r="A13" s="157">
        <v>1990</v>
      </c>
      <c r="B13" s="26" t="s">
        <v>1025</v>
      </c>
      <c r="C13" s="47" t="s">
        <v>1025</v>
      </c>
      <c r="D13" s="26">
        <v>1420.805</v>
      </c>
      <c r="E13" s="113">
        <f t="shared" si="0"/>
        <v>10.395029133214043</v>
      </c>
      <c r="F13" s="26" t="s">
        <v>1025</v>
      </c>
      <c r="G13" s="47" t="s">
        <v>1025</v>
      </c>
      <c r="H13" s="26">
        <v>1086.62</v>
      </c>
      <c r="I13" s="113">
        <f t="shared" si="1"/>
        <v>14.511113148512871</v>
      </c>
    </row>
    <row r="14" spans="1:9" ht="19.5" customHeight="1" thickBot="1">
      <c r="A14" s="157">
        <v>1991</v>
      </c>
      <c r="B14" s="26" t="s">
        <v>1025</v>
      </c>
      <c r="C14" s="47" t="s">
        <v>1025</v>
      </c>
      <c r="D14" s="26">
        <v>1543.597</v>
      </c>
      <c r="E14" s="113">
        <f t="shared" si="0"/>
        <v>8.642424541017233</v>
      </c>
      <c r="F14" s="26" t="s">
        <v>1025</v>
      </c>
      <c r="G14" s="47" t="s">
        <v>1025</v>
      </c>
      <c r="H14" s="26">
        <v>1257.979</v>
      </c>
      <c r="I14" s="113">
        <f t="shared" si="1"/>
        <v>15.769910364248787</v>
      </c>
    </row>
    <row r="15" spans="1:9" ht="19.5" customHeight="1" thickBot="1">
      <c r="A15" s="157">
        <v>1992</v>
      </c>
      <c r="B15" s="26" t="s">
        <v>1025</v>
      </c>
      <c r="C15" s="47" t="s">
        <v>1025</v>
      </c>
      <c r="D15" s="26">
        <v>1648.141</v>
      </c>
      <c r="E15" s="113">
        <f t="shared" si="0"/>
        <v>6.772752214470493</v>
      </c>
      <c r="F15" s="26" t="s">
        <v>1025</v>
      </c>
      <c r="G15" s="47" t="s">
        <v>1025</v>
      </c>
      <c r="H15" s="26">
        <v>1414.995</v>
      </c>
      <c r="I15" s="113">
        <f t="shared" si="1"/>
        <v>12.481607403621192</v>
      </c>
    </row>
    <row r="16" spans="1:9" ht="19.5" customHeight="1" thickBot="1">
      <c r="A16" s="157">
        <v>1993</v>
      </c>
      <c r="B16" s="26" t="s">
        <v>1025</v>
      </c>
      <c r="C16" s="47" t="s">
        <v>1025</v>
      </c>
      <c r="D16" s="26">
        <v>1667.729</v>
      </c>
      <c r="E16" s="113">
        <f t="shared" si="0"/>
        <v>1.1884905478354075</v>
      </c>
      <c r="F16" s="26" t="s">
        <v>1025</v>
      </c>
      <c r="G16" s="47" t="s">
        <v>1025</v>
      </c>
      <c r="H16" s="26">
        <v>1459.666</v>
      </c>
      <c r="I16" s="113">
        <f t="shared" si="1"/>
        <v>3.156972286121156</v>
      </c>
    </row>
    <row r="17" spans="1:9" ht="19.5" customHeight="1" thickBot="1">
      <c r="A17" s="157">
        <v>1994</v>
      </c>
      <c r="B17" s="26" t="s">
        <v>1025</v>
      </c>
      <c r="C17" s="47" t="s">
        <v>1025</v>
      </c>
      <c r="D17" s="26">
        <v>1621.08</v>
      </c>
      <c r="E17" s="113">
        <f t="shared" si="0"/>
        <v>-2.7971570920695217</v>
      </c>
      <c r="F17" s="26" t="s">
        <v>1025</v>
      </c>
      <c r="G17" s="47" t="s">
        <v>1025</v>
      </c>
      <c r="H17" s="26">
        <v>1489.157</v>
      </c>
      <c r="I17" s="113">
        <f t="shared" si="1"/>
        <v>2.02039370650546</v>
      </c>
    </row>
    <row r="18" spans="1:9" ht="19.5" customHeight="1" thickBot="1">
      <c r="A18" s="157">
        <v>1995</v>
      </c>
      <c r="B18" s="26" t="s">
        <v>1025</v>
      </c>
      <c r="C18" s="47" t="s">
        <v>1025</v>
      </c>
      <c r="D18" s="26">
        <v>1586.424</v>
      </c>
      <c r="E18" s="113">
        <f t="shared" si="0"/>
        <v>-2.137834036568211</v>
      </c>
      <c r="F18" s="26" t="s">
        <v>1025</v>
      </c>
      <c r="G18" s="47" t="s">
        <v>1025</v>
      </c>
      <c r="H18" s="26">
        <v>1488.664</v>
      </c>
      <c r="I18" s="113">
        <f t="shared" si="1"/>
        <v>-0.033105978751732566</v>
      </c>
    </row>
    <row r="19" spans="1:9" ht="19.5" customHeight="1" thickBot="1">
      <c r="A19" s="157">
        <v>1996</v>
      </c>
      <c r="B19" s="26">
        <v>605.501</v>
      </c>
      <c r="C19" s="47">
        <v>1345.002</v>
      </c>
      <c r="D19" s="26">
        <v>1950.503</v>
      </c>
      <c r="E19" s="113">
        <f t="shared" si="0"/>
        <v>22.949665411012436</v>
      </c>
      <c r="F19" s="26">
        <v>460.526</v>
      </c>
      <c r="G19" s="47">
        <v>1092.82</v>
      </c>
      <c r="H19" s="26">
        <v>1553.346</v>
      </c>
      <c r="I19" s="113">
        <f t="shared" si="1"/>
        <v>4.344969717814095</v>
      </c>
    </row>
    <row r="20" spans="1:9" ht="19.5" customHeight="1" thickBot="1">
      <c r="A20" s="157">
        <v>1997</v>
      </c>
      <c r="B20" s="26">
        <v>4116.819</v>
      </c>
      <c r="C20" s="47">
        <v>2513.426</v>
      </c>
      <c r="D20" s="26">
        <v>6630.245</v>
      </c>
      <c r="E20" s="113">
        <f t="shared" si="0"/>
        <v>239.92488091533315</v>
      </c>
      <c r="F20" s="26">
        <v>3104.603</v>
      </c>
      <c r="G20" s="47">
        <v>2049.792</v>
      </c>
      <c r="H20" s="26">
        <v>5154.395</v>
      </c>
      <c r="I20" s="113">
        <f t="shared" si="1"/>
        <v>231.82529842031335</v>
      </c>
    </row>
    <row r="21" spans="1:9" ht="19.5" customHeight="1" thickBot="1">
      <c r="A21" s="157">
        <v>1998</v>
      </c>
      <c r="B21" s="26">
        <v>4145.593398</v>
      </c>
      <c r="C21" s="47">
        <v>2575.2820380000003</v>
      </c>
      <c r="D21" s="26">
        <v>6720.875436</v>
      </c>
      <c r="E21" s="113">
        <f t="shared" si="0"/>
        <v>1.3669243896718803</v>
      </c>
      <c r="F21" s="26">
        <v>3054.173044</v>
      </c>
      <c r="G21" s="47">
        <v>2103.9093470000003</v>
      </c>
      <c r="H21" s="26">
        <v>5158.082391000001</v>
      </c>
      <c r="I21" s="113">
        <f t="shared" si="1"/>
        <v>0.07153877419174101</v>
      </c>
    </row>
    <row r="22" spans="1:9" ht="19.5" customHeight="1" thickBot="1">
      <c r="A22" s="157">
        <v>1999</v>
      </c>
      <c r="B22" s="26">
        <v>4187.954</v>
      </c>
      <c r="C22" s="47">
        <v>2686.89</v>
      </c>
      <c r="D22" s="26">
        <v>6874.844</v>
      </c>
      <c r="E22" s="113">
        <f t="shared" si="0"/>
        <v>2.2909004260855013</v>
      </c>
      <c r="F22" s="26">
        <v>3047.493</v>
      </c>
      <c r="G22" s="47">
        <v>2184.923</v>
      </c>
      <c r="H22" s="26">
        <v>5232.416</v>
      </c>
      <c r="I22" s="113">
        <f t="shared" si="1"/>
        <v>1.4411093768044336</v>
      </c>
    </row>
    <row r="23" spans="1:9" ht="30" customHeight="1" thickBot="1">
      <c r="A23" s="158">
        <v>2000</v>
      </c>
      <c r="B23" s="51">
        <v>4462</v>
      </c>
      <c r="C23" s="52">
        <v>2584</v>
      </c>
      <c r="D23" s="51">
        <v>7046</v>
      </c>
      <c r="E23" s="114">
        <f t="shared" si="0"/>
        <v>2.4895983094307295</v>
      </c>
      <c r="F23" s="51">
        <v>3231</v>
      </c>
      <c r="G23" s="52">
        <v>2124</v>
      </c>
      <c r="H23" s="51">
        <v>5355</v>
      </c>
      <c r="I23" s="114">
        <f t="shared" si="1"/>
        <v>2.3427800847638993</v>
      </c>
    </row>
    <row r="24" spans="1:9" ht="19.5" customHeight="1">
      <c r="A24" s="301" t="s">
        <v>987</v>
      </c>
      <c r="B24" s="290"/>
      <c r="C24" s="290"/>
      <c r="D24" s="290"/>
      <c r="E24" s="290"/>
      <c r="F24" s="290"/>
      <c r="G24" s="290"/>
      <c r="H24" s="290"/>
      <c r="I24" s="290"/>
    </row>
    <row r="25" spans="1:9" ht="12" customHeight="1">
      <c r="A25" s="295" t="s">
        <v>791</v>
      </c>
      <c r="B25" s="292"/>
      <c r="C25" s="292"/>
      <c r="D25" s="292"/>
      <c r="E25" s="292"/>
      <c r="F25" s="292"/>
      <c r="G25" s="292"/>
      <c r="H25" s="292"/>
      <c r="I25" s="292"/>
    </row>
    <row r="26" spans="1:9" ht="12" customHeight="1">
      <c r="A26" s="295" t="s">
        <v>792</v>
      </c>
      <c r="B26" s="292"/>
      <c r="C26" s="292"/>
      <c r="D26" s="292"/>
      <c r="E26" s="292"/>
      <c r="F26" s="292"/>
      <c r="G26" s="292"/>
      <c r="H26" s="292"/>
      <c r="I26" s="292"/>
    </row>
    <row r="27" spans="1:9" ht="12" customHeight="1">
      <c r="A27" s="295" t="s">
        <v>793</v>
      </c>
      <c r="B27" s="292"/>
      <c r="C27" s="292"/>
      <c r="D27" s="292"/>
      <c r="E27" s="292"/>
      <c r="F27" s="292"/>
      <c r="G27" s="292"/>
      <c r="H27" s="292"/>
      <c r="I27" s="292"/>
    </row>
    <row r="28" spans="1:9" ht="12" customHeight="1">
      <c r="A28" s="295" t="s">
        <v>794</v>
      </c>
      <c r="B28" s="292"/>
      <c r="C28" s="292"/>
      <c r="D28" s="292"/>
      <c r="E28" s="292"/>
      <c r="F28" s="292"/>
      <c r="G28" s="292"/>
      <c r="H28" s="292"/>
      <c r="I28" s="292"/>
    </row>
    <row r="29" spans="1:9" ht="12" customHeight="1">
      <c r="A29" s="295" t="s">
        <v>795</v>
      </c>
      <c r="B29" s="292"/>
      <c r="C29" s="292"/>
      <c r="D29" s="292"/>
      <c r="E29" s="292"/>
      <c r="F29" s="292"/>
      <c r="G29" s="292"/>
      <c r="H29" s="292"/>
      <c r="I29" s="292"/>
    </row>
    <row r="30" spans="1:9" ht="12.75">
      <c r="A30" s="295" t="s">
        <v>796</v>
      </c>
      <c r="B30" s="294"/>
      <c r="C30" s="294"/>
      <c r="D30" s="294"/>
      <c r="E30" s="294"/>
      <c r="F30" s="294"/>
      <c r="G30" s="294"/>
      <c r="H30" s="294"/>
      <c r="I30" s="294"/>
    </row>
    <row r="31" spans="1:9" ht="12.75">
      <c r="A31" s="302" t="s">
        <v>797</v>
      </c>
      <c r="B31" s="294"/>
      <c r="C31" s="294"/>
      <c r="D31" s="294"/>
      <c r="E31" s="294"/>
      <c r="F31" s="294"/>
      <c r="G31" s="294"/>
      <c r="H31" s="294"/>
      <c r="I31" s="294"/>
    </row>
  </sheetData>
  <printOptions/>
  <pageMargins left="0.7874015748031497" right="0.7874015748031497" top="1.46" bottom="0.49" header="0.95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">
      <selection activeCell="A17" sqref="A17:A18"/>
    </sheetView>
  </sheetViews>
  <sheetFormatPr defaultColWidth="11.00390625" defaultRowHeight="12.75"/>
  <cols>
    <col min="1" max="1" width="6.75390625" style="7" customWidth="1"/>
    <col min="2" max="2" width="10.625" style="296" customWidth="1"/>
    <col min="3" max="3" width="9.75390625" style="296" customWidth="1"/>
    <col min="4" max="4" width="10.75390625" style="296" customWidth="1"/>
    <col min="5" max="5" width="9.75390625" style="296" customWidth="1"/>
    <col min="6" max="6" width="10.75390625" style="296" customWidth="1"/>
    <col min="7" max="7" width="9.75390625" style="296" customWidth="1"/>
    <col min="8" max="8" width="10.625" style="296" customWidth="1"/>
    <col min="9" max="9" width="9.75390625" style="296" customWidth="1"/>
    <col min="10" max="10" width="10.625" style="296" customWidth="1"/>
    <col min="11" max="11" width="9.75390625" style="7" customWidth="1"/>
    <col min="12" max="16384" width="11.375" style="7" customWidth="1"/>
  </cols>
  <sheetData>
    <row r="1" spans="1:11" s="1" customFormat="1" ht="13.5" customHeight="1">
      <c r="A1" s="152" t="s">
        <v>799</v>
      </c>
      <c r="B1" s="279"/>
      <c r="C1" s="279"/>
      <c r="D1" s="279"/>
      <c r="E1" s="279"/>
      <c r="F1" s="279"/>
      <c r="G1" s="279"/>
      <c r="H1" s="279"/>
      <c r="I1" s="279"/>
      <c r="J1" s="279"/>
      <c r="K1" s="152"/>
    </row>
    <row r="2" spans="1:11" s="1" customFormat="1" ht="27" customHeight="1">
      <c r="A2" s="153" t="s">
        <v>800</v>
      </c>
      <c r="B2" s="279"/>
      <c r="C2" s="279"/>
      <c r="D2" s="279"/>
      <c r="E2" s="279"/>
      <c r="F2" s="279"/>
      <c r="G2" s="279"/>
      <c r="H2" s="279"/>
      <c r="I2" s="279"/>
      <c r="J2" s="279"/>
      <c r="K2" s="152"/>
    </row>
    <row r="3" spans="1:11" ht="27" customHeight="1">
      <c r="A3" s="35" t="s">
        <v>982</v>
      </c>
      <c r="B3" s="6" t="s">
        <v>801</v>
      </c>
      <c r="C3" s="36" t="s">
        <v>972</v>
      </c>
      <c r="D3" s="6" t="s">
        <v>801</v>
      </c>
      <c r="E3" s="36" t="s">
        <v>972</v>
      </c>
      <c r="F3" s="6" t="s">
        <v>801</v>
      </c>
      <c r="G3" s="36" t="s">
        <v>972</v>
      </c>
      <c r="H3" s="6" t="s">
        <v>896</v>
      </c>
      <c r="I3" s="36" t="s">
        <v>972</v>
      </c>
      <c r="J3" s="6" t="s">
        <v>802</v>
      </c>
      <c r="K3" s="36" t="s">
        <v>972</v>
      </c>
    </row>
    <row r="4" spans="1:11" ht="15" customHeight="1">
      <c r="A4" s="37"/>
      <c r="B4" s="297" t="s">
        <v>803</v>
      </c>
      <c r="C4" s="298" t="s">
        <v>973</v>
      </c>
      <c r="D4" s="297" t="s">
        <v>804</v>
      </c>
      <c r="E4" s="298" t="s">
        <v>973</v>
      </c>
      <c r="F4" s="12" t="s">
        <v>805</v>
      </c>
      <c r="G4" s="38" t="s">
        <v>973</v>
      </c>
      <c r="H4" s="12" t="s">
        <v>806</v>
      </c>
      <c r="I4" s="38" t="s">
        <v>973</v>
      </c>
      <c r="J4" s="12" t="s">
        <v>807</v>
      </c>
      <c r="K4" s="38" t="s">
        <v>973</v>
      </c>
    </row>
    <row r="5" spans="1:11" ht="15" customHeight="1">
      <c r="A5" s="37"/>
      <c r="B5" s="12"/>
      <c r="C5" s="38" t="s">
        <v>974</v>
      </c>
      <c r="D5" s="12"/>
      <c r="E5" s="38" t="s">
        <v>974</v>
      </c>
      <c r="F5" s="12"/>
      <c r="G5" s="38" t="s">
        <v>974</v>
      </c>
      <c r="H5" s="12" t="s">
        <v>808</v>
      </c>
      <c r="I5" s="38" t="s">
        <v>974</v>
      </c>
      <c r="J5" s="12" t="s">
        <v>535</v>
      </c>
      <c r="K5" s="38" t="s">
        <v>974</v>
      </c>
    </row>
    <row r="6" spans="1:11" ht="27" customHeight="1">
      <c r="A6" s="37"/>
      <c r="B6" s="12"/>
      <c r="C6" s="298" t="s">
        <v>986</v>
      </c>
      <c r="D6" s="297"/>
      <c r="E6" s="298" t="s">
        <v>986</v>
      </c>
      <c r="F6" s="297"/>
      <c r="G6" s="298" t="s">
        <v>986</v>
      </c>
      <c r="H6" s="297" t="s">
        <v>712</v>
      </c>
      <c r="I6" s="298" t="s">
        <v>986</v>
      </c>
      <c r="J6" s="297" t="s">
        <v>818</v>
      </c>
      <c r="K6" s="298" t="s">
        <v>986</v>
      </c>
    </row>
    <row r="7" spans="1:11" ht="0.75" customHeight="1">
      <c r="A7" s="299"/>
      <c r="B7" s="297" t="s">
        <v>809</v>
      </c>
      <c r="C7" s="298"/>
      <c r="D7" s="297" t="s">
        <v>810</v>
      </c>
      <c r="E7" s="298"/>
      <c r="F7" s="297" t="s">
        <v>811</v>
      </c>
      <c r="G7" s="298"/>
      <c r="H7" s="297" t="s">
        <v>964</v>
      </c>
      <c r="I7" s="298"/>
      <c r="J7" s="297" t="s">
        <v>812</v>
      </c>
      <c r="K7" s="298"/>
    </row>
    <row r="8" spans="1:11" ht="30" customHeight="1" thickBot="1">
      <c r="A8" s="303">
        <v>1998</v>
      </c>
      <c r="B8" s="310">
        <v>2462777</v>
      </c>
      <c r="C8" s="305" t="s">
        <v>1025</v>
      </c>
      <c r="D8" s="310">
        <v>1596816</v>
      </c>
      <c r="E8" s="305" t="s">
        <v>1025</v>
      </c>
      <c r="F8" s="310">
        <v>497177</v>
      </c>
      <c r="G8" s="305" t="s">
        <v>1025</v>
      </c>
      <c r="H8" s="310">
        <v>4556770</v>
      </c>
      <c r="I8" s="305" t="s">
        <v>1025</v>
      </c>
      <c r="J8" s="310">
        <v>2691833</v>
      </c>
      <c r="K8" s="305" t="s">
        <v>1025</v>
      </c>
    </row>
    <row r="9" spans="1:11" ht="20.25" customHeight="1" thickBot="1">
      <c r="A9" s="157">
        <v>1999</v>
      </c>
      <c r="B9" s="26">
        <v>2548903</v>
      </c>
      <c r="C9" s="113">
        <v>3.497109157670386</v>
      </c>
      <c r="D9" s="26">
        <v>1620933</v>
      </c>
      <c r="E9" s="113">
        <v>1.510318032885442</v>
      </c>
      <c r="F9" s="26">
        <v>504440</v>
      </c>
      <c r="G9" s="113">
        <v>1.4608479475116507</v>
      </c>
      <c r="H9" s="26">
        <v>4674276</v>
      </c>
      <c r="I9" s="49">
        <v>2.578712552970635</v>
      </c>
      <c r="J9" s="26">
        <v>2592258</v>
      </c>
      <c r="K9" s="49">
        <v>-3.69915221338025</v>
      </c>
    </row>
    <row r="10" spans="1:11" ht="30" customHeight="1" thickBot="1">
      <c r="A10" s="158">
        <v>2000</v>
      </c>
      <c r="B10" s="51">
        <v>2867494</v>
      </c>
      <c r="C10" s="114">
        <v>12.499141787663163</v>
      </c>
      <c r="D10" s="51">
        <v>1645092</v>
      </c>
      <c r="E10" s="114">
        <v>1.4904379144603757</v>
      </c>
      <c r="F10" s="51">
        <v>547160</v>
      </c>
      <c r="G10" s="114">
        <v>8.468797081912616</v>
      </c>
      <c r="H10" s="51">
        <v>5059746</v>
      </c>
      <c r="I10" s="53">
        <v>8.246624717924231</v>
      </c>
      <c r="J10" s="51">
        <v>2208365</v>
      </c>
      <c r="K10" s="53">
        <v>-14.809212663245711</v>
      </c>
    </row>
    <row r="11" spans="1:11" ht="19.5" customHeight="1">
      <c r="A11" s="301" t="s">
        <v>987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</row>
    <row r="12" spans="1:11" ht="12.75" customHeight="1">
      <c r="A12" s="302" t="s">
        <v>813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</row>
    <row r="13" spans="1:11" ht="12.75" customHeight="1">
      <c r="A13" s="302" t="s">
        <v>814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5"/>
    </row>
    <row r="14" spans="1:11" ht="12.75" customHeight="1">
      <c r="A14" s="302" t="s">
        <v>815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5"/>
    </row>
    <row r="15" spans="1:11" ht="12.75" customHeight="1">
      <c r="A15" s="302" t="s">
        <v>816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5"/>
    </row>
    <row r="16" spans="1:11" ht="12.75" customHeight="1">
      <c r="A16" s="302" t="s">
        <v>817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5"/>
    </row>
    <row r="17" spans="1:11" ht="131.25" customHeight="1">
      <c r="A17" s="152"/>
      <c r="B17" s="294"/>
      <c r="C17" s="294"/>
      <c r="D17" s="294"/>
      <c r="E17" s="294"/>
      <c r="F17" s="294"/>
      <c r="G17" s="294"/>
      <c r="H17" s="294"/>
      <c r="I17" s="294"/>
      <c r="J17" s="294"/>
      <c r="K17" s="295"/>
    </row>
    <row r="18" spans="1:11" ht="18" customHeight="1">
      <c r="A18" s="178"/>
      <c r="B18" s="294"/>
      <c r="C18" s="294"/>
      <c r="D18" s="294"/>
      <c r="E18" s="294"/>
      <c r="F18" s="294"/>
      <c r="G18" s="294"/>
      <c r="H18" s="294"/>
      <c r="I18" s="294"/>
      <c r="J18" s="294"/>
      <c r="K18" s="295"/>
    </row>
    <row r="19" spans="1:11" ht="30.75" customHeight="1">
      <c r="A19" s="295"/>
      <c r="B19" s="294"/>
      <c r="C19" s="294"/>
      <c r="D19" s="294"/>
      <c r="E19" s="294"/>
      <c r="F19" s="294"/>
      <c r="G19" s="294"/>
      <c r="H19" s="294"/>
      <c r="I19" s="294"/>
      <c r="J19" s="294"/>
      <c r="K19" s="295"/>
    </row>
    <row r="20" spans="1:11" ht="30.75" customHeight="1">
      <c r="A20" s="295"/>
      <c r="B20" s="294"/>
      <c r="C20" s="294"/>
      <c r="D20" s="294"/>
      <c r="E20" s="294"/>
      <c r="F20" s="294"/>
      <c r="G20" s="294"/>
      <c r="H20" s="294"/>
      <c r="I20" s="294"/>
      <c r="J20" s="294"/>
      <c r="K20" s="295"/>
    </row>
    <row r="21" spans="1:11" ht="30.75" customHeight="1">
      <c r="A21" s="295"/>
      <c r="B21" s="294"/>
      <c r="C21" s="294"/>
      <c r="D21" s="294"/>
      <c r="E21" s="294"/>
      <c r="F21" s="294"/>
      <c r="G21" s="294"/>
      <c r="H21" s="294"/>
      <c r="I21" s="294"/>
      <c r="J21" s="294"/>
      <c r="K21" s="295"/>
    </row>
    <row r="22" spans="1:11" ht="30.75" customHeight="1">
      <c r="A22" s="295"/>
      <c r="B22" s="294"/>
      <c r="C22" s="294"/>
      <c r="D22" s="294"/>
      <c r="E22" s="294"/>
      <c r="F22" s="294"/>
      <c r="G22" s="294"/>
      <c r="H22" s="294"/>
      <c r="I22" s="294"/>
      <c r="J22" s="294"/>
      <c r="K22" s="295"/>
    </row>
    <row r="23" spans="1:11" ht="30.75" customHeight="1">
      <c r="A23" s="295"/>
      <c r="B23" s="294"/>
      <c r="C23" s="294"/>
      <c r="D23" s="294"/>
      <c r="E23" s="294"/>
      <c r="F23" s="294"/>
      <c r="G23" s="294"/>
      <c r="H23" s="294"/>
      <c r="I23" s="294"/>
      <c r="J23" s="294"/>
      <c r="K23" s="295"/>
    </row>
    <row r="24" spans="1:11" ht="30.75" customHeight="1">
      <c r="A24" s="295"/>
      <c r="B24" s="294"/>
      <c r="C24" s="294"/>
      <c r="D24" s="294"/>
      <c r="E24" s="294"/>
      <c r="F24" s="294"/>
      <c r="G24" s="294"/>
      <c r="H24" s="294"/>
      <c r="I24" s="294"/>
      <c r="J24" s="294"/>
      <c r="K24" s="295"/>
    </row>
    <row r="25" spans="1:11" ht="30.75" customHeight="1">
      <c r="A25" s="295"/>
      <c r="B25" s="294"/>
      <c r="C25" s="294"/>
      <c r="D25" s="294"/>
      <c r="E25" s="294"/>
      <c r="F25" s="294"/>
      <c r="G25" s="294"/>
      <c r="H25" s="294"/>
      <c r="I25" s="294"/>
      <c r="J25" s="294"/>
      <c r="K25" s="295"/>
    </row>
    <row r="26" spans="1:11" ht="30.75" customHeight="1">
      <c r="A26" s="295"/>
      <c r="B26" s="294"/>
      <c r="C26" s="294"/>
      <c r="D26" s="294"/>
      <c r="E26" s="294"/>
      <c r="F26" s="294"/>
      <c r="G26" s="294"/>
      <c r="H26" s="294"/>
      <c r="I26" s="294"/>
      <c r="J26" s="294"/>
      <c r="K26" s="295"/>
    </row>
    <row r="27" spans="1:11" ht="12.75">
      <c r="A27" s="295"/>
      <c r="B27" s="294"/>
      <c r="C27" s="294"/>
      <c r="D27" s="294"/>
      <c r="E27" s="294"/>
      <c r="F27" s="294"/>
      <c r="G27" s="294"/>
      <c r="H27" s="294"/>
      <c r="I27" s="294"/>
      <c r="J27" s="294"/>
      <c r="K27" s="295"/>
    </row>
    <row r="28" spans="1:11" ht="12.75">
      <c r="A28" s="295"/>
      <c r="B28" s="294"/>
      <c r="C28" s="294"/>
      <c r="D28" s="294"/>
      <c r="E28" s="294"/>
      <c r="F28" s="294"/>
      <c r="G28" s="294"/>
      <c r="H28" s="294"/>
      <c r="I28" s="294"/>
      <c r="J28" s="294"/>
      <c r="K28" s="295"/>
    </row>
  </sheetData>
  <printOptions/>
  <pageMargins left="0.7874015748031497" right="0.7874015748031497" top="1.45" bottom="0.49" header="0.93" footer="0.4921259845"/>
  <pageSetup orientation="portrait" paperSize="9" scale="80" r:id="rId1"/>
  <headerFooter alignWithMargins="0">
    <oddHeader>&amp;L&amp;"Arial,Bold"&amp;14Zusatzinformationen und Graphiken zum Gesundheitswesen</oddHeader>
    <oddFooter>&amp;L&amp;"Arial,Regular"Statistik über die Krankenversicherung 2000, Bundesamt für Sozialversicherung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Informatikdienst</dc:creator>
  <cp:keywords/>
  <dc:description/>
  <cp:lastModifiedBy>u6904</cp:lastModifiedBy>
  <cp:lastPrinted>2003-03-26T08:04:48Z</cp:lastPrinted>
  <dcterms:created xsi:type="dcterms:W3CDTF">1999-11-15T08:04:36Z</dcterms:created>
  <dcterms:modified xsi:type="dcterms:W3CDTF">2006-02-24T13:16:34Z</dcterms:modified>
  <cp:category/>
  <cp:version/>
  <cp:contentType/>
  <cp:contentStatus/>
</cp:coreProperties>
</file>