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ate1904="1" codeName="DieseArbeitsmappe"/>
  <mc:AlternateContent xmlns:mc="http://schemas.openxmlformats.org/markup-compatibility/2006">
    <mc:Choice Requires="x15">
      <x15ac:absPath xmlns:x15ac="http://schemas.microsoft.com/office/spreadsheetml/2010/11/ac" url="O:\KUV_TG\DMS\1_Themen\12_KV\125_PV\Erhebung_PV_2023\Erhebungsformular_2023\"/>
    </mc:Choice>
  </mc:AlternateContent>
  <xr:revisionPtr revIDLastSave="0" documentId="13_ncr:1_{7CF93EF7-947A-42CF-92DF-583F201D20EC}" xr6:coauthVersionLast="47" xr6:coauthVersionMax="47" xr10:uidLastSave="{00000000-0000-0000-0000-000000000000}"/>
  <workbookProtection workbookPassword="CF71" lockStructure="1"/>
  <bookViews>
    <workbookView xWindow="-120" yWindow="-120" windowWidth="29040" windowHeight="15720" xr2:uid="{00000000-000D-0000-FFFF-FFFF00000000}"/>
  </bookViews>
  <sheets>
    <sheet name="1.0" sheetId="5" r:id="rId1"/>
    <sheet name="Info" sheetId="8" r:id="rId2"/>
    <sheet name="1.1" sheetId="10" r:id="rId3"/>
    <sheet name="2.1" sheetId="3" r:id="rId4"/>
    <sheet name="2.2" sheetId="4" r:id="rId5"/>
    <sheet name="2.3" sheetId="2" r:id="rId6"/>
  </sheets>
  <definedNames>
    <definedName name="_xlnm.Print_Area" localSheetId="0">'1.0'!$A$1:$L$57</definedName>
    <definedName name="_xlnm.Print_Area" localSheetId="2">'1.1'!$A$1:$H$31</definedName>
    <definedName name="_xlnm.Print_Area" localSheetId="3">'2.1'!$A$1:$G$60</definedName>
    <definedName name="_xlnm.Print_Area" localSheetId="4">'2.2'!$A$1:$M$41</definedName>
    <definedName name="_xlnm.Print_Area" localSheetId="5">'2.3'!$A$1:$H$42</definedName>
    <definedName name="_xlnm.Print_Area" localSheetId="1">Info!$A$1:$G$48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10" l="1"/>
  <c r="G18" i="10"/>
  <c r="B20" i="2" l="1"/>
  <c r="B44" i="5" l="1"/>
  <c r="F36" i="3" l="1"/>
  <c r="B45" i="3" l="1"/>
  <c r="B20" i="10"/>
  <c r="B8" i="10"/>
  <c r="C3" i="2"/>
  <c r="L42" i="3"/>
  <c r="L45" i="3"/>
  <c r="L44" i="3"/>
  <c r="L43" i="3"/>
  <c r="J36" i="3"/>
  <c r="I36" i="3"/>
  <c r="Q33" i="3"/>
  <c r="O33" i="3"/>
  <c r="J33" i="3"/>
  <c r="I33" i="3"/>
  <c r="Q32" i="3"/>
  <c r="O32" i="3"/>
  <c r="J32" i="3"/>
  <c r="I32" i="3"/>
  <c r="Q31" i="3"/>
  <c r="O31" i="3"/>
  <c r="J31" i="3"/>
  <c r="I31" i="3"/>
  <c r="O28" i="3"/>
  <c r="J28" i="3"/>
  <c r="I28" i="3"/>
  <c r="O27" i="3"/>
  <c r="J27" i="3"/>
  <c r="I27" i="3"/>
  <c r="O26" i="3"/>
  <c r="J26" i="3"/>
  <c r="I26" i="3"/>
  <c r="O25" i="3"/>
  <c r="J25" i="3"/>
  <c r="I25" i="3"/>
  <c r="O24" i="3"/>
  <c r="J24" i="3"/>
  <c r="I24" i="3"/>
  <c r="O23" i="3"/>
  <c r="J23" i="3"/>
  <c r="I23" i="3"/>
  <c r="O22" i="3"/>
  <c r="J22" i="3"/>
  <c r="I22" i="3"/>
  <c r="O21" i="3"/>
  <c r="J21" i="3"/>
  <c r="I21" i="3"/>
  <c r="O20" i="3"/>
  <c r="J20" i="3"/>
  <c r="I20" i="3"/>
  <c r="O19" i="3"/>
  <c r="J19" i="3"/>
  <c r="I19" i="3"/>
  <c r="O18" i="3"/>
  <c r="J18" i="3"/>
  <c r="I18" i="3"/>
  <c r="O17" i="3"/>
  <c r="J17" i="3"/>
  <c r="I17" i="3"/>
  <c r="O16" i="3"/>
  <c r="J16" i="3"/>
  <c r="I16" i="3"/>
  <c r="O15" i="3"/>
  <c r="J15" i="3"/>
  <c r="I15" i="3"/>
  <c r="O14" i="3"/>
  <c r="J14" i="3"/>
  <c r="I14" i="3"/>
  <c r="O13" i="3"/>
  <c r="J13" i="3"/>
  <c r="I13" i="3"/>
  <c r="O12" i="3"/>
  <c r="J12" i="3"/>
  <c r="I12" i="3"/>
  <c r="O36" i="3"/>
  <c r="Q36" i="3"/>
  <c r="B26" i="10"/>
  <c r="N19" i="5" s="1"/>
  <c r="B28" i="10"/>
  <c r="B29" i="10"/>
  <c r="B19" i="10"/>
  <c r="B18" i="10"/>
  <c r="E26" i="3"/>
  <c r="Q26" i="3" s="1"/>
  <c r="E23" i="3"/>
  <c r="Q23" i="3" s="1"/>
  <c r="D3" i="4"/>
  <c r="B3" i="4"/>
  <c r="C29" i="3"/>
  <c r="G5" i="10"/>
  <c r="B35" i="8"/>
  <c r="C3" i="3"/>
  <c r="B3" i="3"/>
  <c r="B3" i="2"/>
  <c r="J13" i="5"/>
  <c r="E16" i="3"/>
  <c r="Q16" i="3" s="1"/>
  <c r="E28" i="3"/>
  <c r="Q28" i="3" s="1"/>
  <c r="E27" i="3"/>
  <c r="Q27" i="3" s="1"/>
  <c r="E25" i="3"/>
  <c r="Q25" i="3" s="1"/>
  <c r="E24" i="3"/>
  <c r="Q24" i="3" s="1"/>
  <c r="E22" i="3"/>
  <c r="Q22" i="3" s="1"/>
  <c r="E21" i="3"/>
  <c r="Q21" i="3" s="1"/>
  <c r="E20" i="3"/>
  <c r="Q20" i="3" s="1"/>
  <c r="E19" i="3"/>
  <c r="Q19" i="3" s="1"/>
  <c r="E18" i="3"/>
  <c r="Q18" i="3" s="1"/>
  <c r="E17" i="3"/>
  <c r="Q17" i="3" s="1"/>
  <c r="E15" i="3"/>
  <c r="Q15" i="3" s="1"/>
  <c r="E14" i="3"/>
  <c r="Q14" i="3" s="1"/>
  <c r="E13" i="3"/>
  <c r="Q13" i="3" s="1"/>
  <c r="E12" i="3"/>
  <c r="Q12" i="3" s="1"/>
  <c r="L21" i="4"/>
  <c r="F29" i="3"/>
  <c r="L25" i="4"/>
  <c r="C24" i="4"/>
  <c r="R21" i="4" s="1"/>
  <c r="D24" i="4"/>
  <c r="S21" i="4" s="1"/>
  <c r="L22" i="4"/>
  <c r="L15" i="4"/>
  <c r="L16" i="4"/>
  <c r="L17" i="4"/>
  <c r="L18" i="4"/>
  <c r="L19" i="4"/>
  <c r="L20" i="4"/>
  <c r="L23" i="4"/>
  <c r="K24" i="4"/>
  <c r="Z17" i="4" s="1"/>
  <c r="Z18" i="4" s="1"/>
  <c r="J24" i="4"/>
  <c r="Y25" i="4" s="1"/>
  <c r="I24" i="4"/>
  <c r="X25" i="4" s="1"/>
  <c r="H24" i="4"/>
  <c r="W17" i="4" s="1"/>
  <c r="W18" i="4" s="1"/>
  <c r="G24" i="4"/>
  <c r="V21" i="4" s="1"/>
  <c r="F24" i="4"/>
  <c r="U25" i="4" s="1"/>
  <c r="E24" i="4"/>
  <c r="T21" i="4" s="1"/>
  <c r="O1" i="4"/>
  <c r="F1" i="8"/>
  <c r="G6" i="10"/>
  <c r="D29" i="3"/>
  <c r="E29" i="3" s="1"/>
  <c r="M6" i="5"/>
  <c r="K1" i="2"/>
  <c r="E30" i="3"/>
  <c r="W25" i="4"/>
  <c r="T17" i="4"/>
  <c r="T18" i="4" s="1"/>
  <c r="W21" i="4" l="1"/>
  <c r="R17" i="4"/>
  <c r="R18" i="4" s="1"/>
  <c r="Z25" i="4"/>
  <c r="U17" i="4"/>
  <c r="U18" i="4" s="1"/>
  <c r="Z21" i="4"/>
  <c r="L48" i="3"/>
  <c r="B56" i="3" s="1"/>
  <c r="L29" i="3"/>
  <c r="B51" i="3" s="1"/>
  <c r="X17" i="4"/>
  <c r="X18" i="4" s="1"/>
  <c r="X21" i="4"/>
  <c r="P25" i="4"/>
  <c r="P26" i="4" s="1"/>
  <c r="B37" i="4" s="1"/>
  <c r="J38" i="3"/>
  <c r="V17" i="4"/>
  <c r="V18" i="4" s="1"/>
  <c r="I38" i="3"/>
  <c r="V25" i="4"/>
  <c r="L24" i="4"/>
  <c r="R14" i="4" s="1"/>
  <c r="B36" i="4" s="1"/>
  <c r="U21" i="4"/>
  <c r="Y21" i="4"/>
  <c r="R25" i="4"/>
  <c r="T25" i="4"/>
  <c r="B56" i="5"/>
  <c r="P29" i="3"/>
  <c r="B52" i="3" s="1"/>
  <c r="Q38" i="3"/>
  <c r="B54" i="3" s="1"/>
  <c r="L19" i="5"/>
  <c r="O38" i="3"/>
  <c r="B53" i="3" s="1"/>
  <c r="S17" i="4"/>
  <c r="S18" i="4" s="1"/>
  <c r="Y17" i="4"/>
  <c r="Y18" i="4" s="1"/>
  <c r="S25" i="4"/>
  <c r="B55" i="3" l="1"/>
  <c r="R22" i="4"/>
  <c r="B39" i="4" s="1"/>
  <c r="R26" i="4"/>
  <c r="B38" i="4" s="1"/>
  <c r="R19" i="4"/>
  <c r="B40" i="4" s="1"/>
  <c r="B50" i="3"/>
  <c r="N20" i="5" s="1"/>
  <c r="L20" i="5" s="1"/>
  <c r="B35" i="4" l="1"/>
  <c r="N21" i="5" s="1"/>
  <c r="L21" i="5" s="1"/>
  <c r="N18" i="5" l="1"/>
  <c r="L18" i="5" s="1"/>
</calcChain>
</file>

<file path=xl/sharedStrings.xml><?xml version="1.0" encoding="utf-8"?>
<sst xmlns="http://schemas.openxmlformats.org/spreadsheetml/2006/main" count="232" uniqueCount="211">
  <si>
    <t xml:space="preserve"> </t>
  </si>
  <si>
    <t>26 - 30</t>
  </si>
  <si>
    <t>31 - 35</t>
  </si>
  <si>
    <t>36 - 40</t>
  </si>
  <si>
    <t>41 - 45</t>
  </si>
  <si>
    <t>46 - 50</t>
  </si>
  <si>
    <t>51 - 55</t>
  </si>
  <si>
    <t>56 - 60</t>
  </si>
  <si>
    <t>61 - 65</t>
  </si>
  <si>
    <t>66 - 70</t>
  </si>
  <si>
    <t>71 - 75</t>
  </si>
  <si>
    <t>76 - 80</t>
  </si>
  <si>
    <t>81 - 85</t>
  </si>
  <si>
    <t>86 - 90</t>
  </si>
  <si>
    <t>Total</t>
  </si>
  <si>
    <t>1 - 600</t>
  </si>
  <si>
    <t>601 - 1'200</t>
  </si>
  <si>
    <t>1'201 - 2'400</t>
  </si>
  <si>
    <t>2'401 - 3'600</t>
  </si>
  <si>
    <t>3'601 - 4'800</t>
  </si>
  <si>
    <t>4'801 - 6'000</t>
  </si>
  <si>
    <t>6'001 - 12'000</t>
  </si>
  <si>
    <t>&gt; 12'000</t>
  </si>
  <si>
    <t>E-mail</t>
  </si>
  <si>
    <t>Adresse</t>
  </si>
  <si>
    <t>tri alphabétique</t>
  </si>
  <si>
    <t>KANTONNUMM</t>
  </si>
  <si>
    <t>KANTONALPH</t>
  </si>
  <si>
    <t>AG</t>
  </si>
  <si>
    <t>AI</t>
  </si>
  <si>
    <t>AR</t>
  </si>
  <si>
    <t>BE</t>
  </si>
  <si>
    <t>BL</t>
  </si>
  <si>
    <t>BS</t>
  </si>
  <si>
    <t>FR</t>
  </si>
  <si>
    <t>GE</t>
  </si>
  <si>
    <t>GL</t>
  </si>
  <si>
    <t>GR</t>
  </si>
  <si>
    <t>JU</t>
  </si>
  <si>
    <t>LU</t>
  </si>
  <si>
    <t>NE</t>
  </si>
  <si>
    <t>NW</t>
  </si>
  <si>
    <t>OW</t>
  </si>
  <si>
    <t>SG</t>
  </si>
  <si>
    <t>SH</t>
  </si>
  <si>
    <t>SO</t>
  </si>
  <si>
    <t>TG</t>
  </si>
  <si>
    <t>TI</t>
  </si>
  <si>
    <t>UR</t>
  </si>
  <si>
    <t>VD</t>
  </si>
  <si>
    <t>VS</t>
  </si>
  <si>
    <t>ZG</t>
  </si>
  <si>
    <t>ZH</t>
  </si>
  <si>
    <t>1.0</t>
  </si>
  <si>
    <t>ordre OFS</t>
  </si>
  <si>
    <t>Info</t>
  </si>
  <si>
    <t>choix</t>
  </si>
  <si>
    <t>X</t>
  </si>
  <si>
    <t>x</t>
  </si>
  <si>
    <t>0 - 18</t>
  </si>
  <si>
    <t>19 - 25</t>
  </si>
  <si>
    <t>&gt; 90</t>
  </si>
  <si>
    <t>C</t>
  </si>
  <si>
    <t>Total  ⃰</t>
  </si>
  <si>
    <t>A 1</t>
  </si>
  <si>
    <t>A 2</t>
  </si>
  <si>
    <t>Formulaire statistique PV 2 pour la réduction des primes dans l'assurance-maladie</t>
  </si>
  <si>
    <t>T 2.3 Informations complémentaires</t>
  </si>
  <si>
    <t>Veuillez s.v.p. nous indiquer:</t>
  </si>
  <si>
    <t xml:space="preserve">          MERCI BEAUCOUP POUR VOTRE COLLABORATION.</t>
  </si>
  <si>
    <t>Formulaire PV 12 pour la réduction des primes dans l'assurance-maladie</t>
  </si>
  <si>
    <t>Office fédéral de la santé publique</t>
  </si>
  <si>
    <t>Assurance maladie et accidents</t>
  </si>
  <si>
    <t>Année</t>
  </si>
  <si>
    <t>Personne de contact responsable</t>
  </si>
  <si>
    <r>
      <t>N</t>
    </r>
    <r>
      <rPr>
        <vertAlign val="superscript"/>
        <sz val="10"/>
        <rFont val="Arial"/>
        <family val="2"/>
      </rPr>
      <t>o</t>
    </r>
    <r>
      <rPr>
        <sz val="10"/>
        <rFont val="Arial"/>
        <family val="2"/>
      </rPr>
      <t xml:space="preserve"> de téléphone</t>
    </r>
  </si>
  <si>
    <r>
      <t>N</t>
    </r>
    <r>
      <rPr>
        <vertAlign val="superscript"/>
        <sz val="10"/>
        <rFont val="Arial"/>
        <family val="2"/>
      </rPr>
      <t>o</t>
    </r>
    <r>
      <rPr>
        <sz val="10"/>
        <rFont val="Arial"/>
        <family val="2"/>
      </rPr>
      <t xml:space="preserve"> de fax</t>
    </r>
  </si>
  <si>
    <t>Ce formulaire (6 pages) est à retourner de 2 manières:</t>
  </si>
  <si>
    <r>
      <t>N</t>
    </r>
    <r>
      <rPr>
        <vertAlign val="superscript"/>
        <sz val="9"/>
        <rFont val="Arial"/>
        <family val="2"/>
      </rPr>
      <t>o</t>
    </r>
    <r>
      <rPr>
        <sz val="9"/>
        <rFont val="Arial"/>
        <family val="2"/>
      </rPr>
      <t xml:space="preserve"> de canton</t>
    </r>
  </si>
  <si>
    <t>Pas de message d'erreur pour le retour du formulaire</t>
  </si>
  <si>
    <t>Plausibilités:</t>
  </si>
  <si>
    <t>Timbre / Signature (canton)</t>
  </si>
  <si>
    <t>cases grises: ne pas remplir (calcul automatique ou OFSP)</t>
  </si>
  <si>
    <t>Aucune modification de formatage du document Excel ne doit intervenir</t>
  </si>
  <si>
    <t xml:space="preserve">Pour vous faciliter la tâche, des messages d'erreur / d'avertissement de plausibilité </t>
  </si>
  <si>
    <t>mentionnée en cas de besoin.</t>
  </si>
  <si>
    <t>apparaissent en bas des pages directement lors de la saisie des données (PV T 1.1, T 2.1 und T 2.2).</t>
  </si>
  <si>
    <t>Pour faciliter la lecture du document, le masculin générique est utilisé pour désigner les deux sexes.</t>
  </si>
  <si>
    <t>Nouveaux tests de plausibilité:</t>
  </si>
  <si>
    <t>Informations sur les formulaires PV 12</t>
  </si>
  <si>
    <t>Formulaire de décompte PV 1 relatif aux subsides versés par les cantons pour la réduction des primes dans l'assurance-maladie</t>
  </si>
  <si>
    <t xml:space="preserve">Subsides (Confédération et canton) destinés à la réduction de primes dans l'assurance-maladie </t>
  </si>
  <si>
    <t xml:space="preserve">Canton: </t>
  </si>
  <si>
    <t>Année:</t>
  </si>
  <si>
    <t>Francs</t>
  </si>
  <si>
    <t>masculin</t>
  </si>
  <si>
    <t>féminin</t>
  </si>
  <si>
    <t>bénéficiaires</t>
  </si>
  <si>
    <t>Total des</t>
  </si>
  <si>
    <t>Montant annuel</t>
  </si>
  <si>
    <t>de réduction alloué</t>
  </si>
  <si>
    <t xml:space="preserve">Âge inconnu </t>
  </si>
  <si>
    <r>
      <t xml:space="preserve"> ⃰ dont bénéficiaires de PC</t>
    </r>
    <r>
      <rPr>
        <b/>
        <vertAlign val="superscript"/>
        <sz val="10"/>
        <rFont val="Arial"/>
        <family val="2"/>
      </rPr>
      <t>3</t>
    </r>
  </si>
  <si>
    <t>ménages</t>
  </si>
  <si>
    <t>Montant annuel inconnu</t>
  </si>
  <si>
    <t>1) Les ménages subventionnés sont définis selon la législation cantonale sur la réduction des primes.</t>
  </si>
  <si>
    <r>
      <t>versé en francs</t>
    </r>
    <r>
      <rPr>
        <b/>
        <vertAlign val="superscript"/>
        <sz val="10"/>
        <rFont val="Arial"/>
        <family val="2"/>
      </rPr>
      <t>2</t>
    </r>
  </si>
  <si>
    <r>
      <t>en francs</t>
    </r>
    <r>
      <rPr>
        <b/>
        <vertAlign val="superscript"/>
        <sz val="11"/>
        <rFont val="Arial"/>
        <family val="2"/>
      </rPr>
      <t>6</t>
    </r>
  </si>
  <si>
    <t>(pas d'ajout ou de suppression de ligne, de colonne ou de formule calculée)</t>
  </si>
  <si>
    <t>1 adulte</t>
  </si>
  <si>
    <t>1 adulte et</t>
  </si>
  <si>
    <t>2 adultes</t>
  </si>
  <si>
    <t>2 adultes et</t>
  </si>
  <si>
    <t>seul</t>
  </si>
  <si>
    <t>1 enfant</t>
  </si>
  <si>
    <t>2 enfants</t>
  </si>
  <si>
    <t>sans</t>
  </si>
  <si>
    <t>avec nombre</t>
  </si>
  <si>
    <t>enfants</t>
  </si>
  <si>
    <t>3 enfants</t>
  </si>
  <si>
    <t>ou plus</t>
  </si>
  <si>
    <t xml:space="preserve">  Nombre de ménages subventionnés avec nombre de personnes:</t>
  </si>
  <si>
    <t>1) Toutes les personnes qui reçoivent une réduction des primes selon les dispositions cantonales. Sont inclus les bénéficiaires de prestations complémentaires</t>
  </si>
  <si>
    <r>
      <t xml:space="preserve">3) Les personnes, qui perçoivent des prestations complémentaires </t>
    </r>
    <r>
      <rPr>
        <b/>
        <sz val="9"/>
        <rFont val="Arial"/>
        <family val="2"/>
      </rPr>
      <t>et</t>
    </r>
    <r>
      <rPr>
        <sz val="9"/>
        <rFont val="Arial"/>
        <family val="2"/>
      </rPr>
      <t xml:space="preserve"> l'aide sociale, sont à faire figurer uniquement dans la rubrique bénéficiaires de l'aide sociale. </t>
    </r>
  </si>
  <si>
    <t>Tableaux:</t>
  </si>
  <si>
    <r>
      <t>Canton</t>
    </r>
    <r>
      <rPr>
        <sz val="9"/>
        <rFont val="Arial"/>
        <family val="2"/>
      </rPr>
      <t xml:space="preserve"> </t>
    </r>
    <r>
      <rPr>
        <sz val="10"/>
        <rFont val="Arial"/>
        <family val="2"/>
      </rPr>
      <t>(sigle</t>
    </r>
    <r>
      <rPr>
        <sz val="9"/>
        <rFont val="Arial"/>
        <family val="2"/>
      </rPr>
      <t xml:space="preserve"> </t>
    </r>
    <r>
      <rPr>
        <sz val="10"/>
        <rFont val="Arial"/>
        <family val="2"/>
      </rPr>
      <t>en</t>
    </r>
    <r>
      <rPr>
        <sz val="9"/>
        <rFont val="Arial"/>
        <family val="2"/>
      </rPr>
      <t xml:space="preserve"> 2 </t>
    </r>
    <r>
      <rPr>
        <sz val="10"/>
        <rFont val="Arial"/>
        <family val="2"/>
      </rPr>
      <t>lettres)</t>
    </r>
  </si>
  <si>
    <t>Plausibilitätstests</t>
  </si>
  <si>
    <t>(Felder sind so definiert, dass nur ganze Zahlen erfasst werden können.)</t>
  </si>
  <si>
    <t>B</t>
  </si>
  <si>
    <t>TEST M / F</t>
  </si>
  <si>
    <t>Fehler, nur Wert für M oder F</t>
  </si>
  <si>
    <t>Test Betrag</t>
  </si>
  <si>
    <t>Fehler, wenn Bezüger ohne Betrag</t>
  </si>
  <si>
    <t>Test Bezüger</t>
  </si>
  <si>
    <t>Fehler, wenn Betrag ohne Bezüger</t>
  </si>
  <si>
    <t>Test Betrag B</t>
  </si>
  <si>
    <t>Alle Werte fehlen</t>
  </si>
  <si>
    <t>EL</t>
  </si>
  <si>
    <t>vollst. IPV</t>
  </si>
  <si>
    <t>Test alles</t>
  </si>
  <si>
    <t>Haushaltsstruktur</t>
  </si>
  <si>
    <t>Test pro Haushalt ausbezahlter Betrag &gt; 10 000</t>
  </si>
  <si>
    <t>Test Betrag C</t>
  </si>
  <si>
    <t>Test Beträge</t>
  </si>
  <si>
    <t>Test Anzahl Haushalte</t>
  </si>
  <si>
    <t>inconnu</t>
  </si>
  <si>
    <t>Forme masculine:</t>
  </si>
  <si>
    <t>cases jaunes: à remplir dans Excel</t>
  </si>
  <si>
    <t>cases vertes: à remplir manuellement (version papier seulement)</t>
  </si>
  <si>
    <t xml:space="preserve">             Nombre de bénéficiaires</t>
  </si>
  <si>
    <t xml:space="preserve">    ou de l'aide sociale. Les personnes qui reçoivent ces prestations complémentaires ou l'aide sociale sont à mentionner une seule fois.</t>
  </si>
  <si>
    <r>
      <t xml:space="preserve"> ⃰ dont bénéficiaires de l'aide
  sociale</t>
    </r>
    <r>
      <rPr>
        <b/>
        <vertAlign val="superscript"/>
        <sz val="10"/>
        <rFont val="Arial"/>
        <family val="2"/>
      </rPr>
      <t>3</t>
    </r>
  </si>
  <si>
    <r>
      <t xml:space="preserve"> ⃰ dont bénéficiaires d'un
  paiement complet des
  primes</t>
    </r>
    <r>
      <rPr>
        <b/>
        <vertAlign val="superscript"/>
        <sz val="10"/>
        <rFont val="Arial"/>
        <family val="2"/>
      </rPr>
      <t>4</t>
    </r>
  </si>
  <si>
    <t>2) Constitution des classes d'âge selon l'année de naissance des bénéficiaires.</t>
  </si>
  <si>
    <r>
      <t>Classe d'âge</t>
    </r>
    <r>
      <rPr>
        <b/>
        <vertAlign val="superscript"/>
        <sz val="11"/>
        <rFont val="Arial"/>
        <family val="2"/>
      </rPr>
      <t>2</t>
    </r>
  </si>
  <si>
    <r>
      <t>T 2.2  Ménages subventionnés</t>
    </r>
    <r>
      <rPr>
        <b/>
        <vertAlign val="superscript"/>
        <sz val="12"/>
        <rFont val="Arial"/>
        <family val="2"/>
      </rPr>
      <t>1</t>
    </r>
    <r>
      <rPr>
        <b/>
        <sz val="12"/>
        <rFont val="Arial"/>
        <family val="2"/>
      </rPr>
      <t xml:space="preserve"> selon le type de ménage et le montant annuel versé </t>
    </r>
  </si>
  <si>
    <r>
      <t xml:space="preserve">    en question ou pour une année précédente. </t>
    </r>
    <r>
      <rPr>
        <b/>
        <sz val="9"/>
        <rFont val="Arial"/>
        <family val="2"/>
      </rPr>
      <t>Sans</t>
    </r>
    <r>
      <rPr>
        <sz val="9"/>
        <rFont val="Arial"/>
        <family val="2"/>
      </rPr>
      <t xml:space="preserve"> les cessations de paiement.</t>
    </r>
  </si>
  <si>
    <t xml:space="preserve">    Chaque ménage subventionné compte pour une unité, indépendamment de la durée des subventions.</t>
  </si>
  <si>
    <t xml:space="preserve">     Il ne faut pas tenir compte des ménages ayant droit à une réduction de prime qui n'ont reçu aucun subside pendant l'année de relevé.</t>
  </si>
  <si>
    <t>Montant annuel de réduction versé en francs</t>
  </si>
  <si>
    <t xml:space="preserve">6) Comptent comme subsides les réductions de primes selon l'art. 65 LAMal versées pendant l'année de relevé pour l'année en question ou </t>
  </si>
  <si>
    <t xml:space="preserve">    complémentaires ou de l'aide sociale.</t>
  </si>
  <si>
    <r>
      <t xml:space="preserve">4) Assurés avec paiement complet des primes AOS par la réduction des primes selon la législation cantonale, </t>
    </r>
    <r>
      <rPr>
        <b/>
        <sz val="9"/>
        <rFont val="Arial"/>
        <family val="2"/>
      </rPr>
      <t>sans les bénéficiaires de prestations</t>
    </r>
  </si>
  <si>
    <t>pas modifications</t>
  </si>
  <si>
    <t>(cf. art. 64a, 65, 65a et 66 LAMal; art. 105k, 106, 106a OAMal; art. 5 ORPM)</t>
  </si>
  <si>
    <t>Test T 2.1 vollständig.</t>
  </si>
  <si>
    <t>Neuer Test ab 2012 für nicht schreibgeschützte Felder Männer/Frauen EL; SH; VOLLST. und ZA.</t>
  </si>
  <si>
    <t>Zahlungsaustände</t>
  </si>
  <si>
    <r>
      <rPr>
        <b/>
        <sz val="12"/>
        <color indexed="9"/>
        <rFont val="Arial"/>
        <family val="2"/>
      </rPr>
      <t>Ganze</t>
    </r>
    <r>
      <rPr>
        <sz val="12"/>
        <color indexed="9"/>
        <rFont val="Arial"/>
        <family val="2"/>
      </rPr>
      <t xml:space="preserve"> </t>
    </r>
    <r>
      <rPr>
        <b/>
        <sz val="12"/>
        <color indexed="9"/>
        <rFont val="Arial"/>
        <family val="2"/>
      </rPr>
      <t>Zahlen für Personen</t>
    </r>
    <r>
      <rPr>
        <sz val="12"/>
        <color indexed="9"/>
        <rFont val="Arial"/>
        <family val="2"/>
      </rPr>
      <t>: kein Test erforderlich.</t>
    </r>
  </si>
  <si>
    <t>Remarque:</t>
  </si>
  <si>
    <t xml:space="preserve">   de l'origine financière des liquidités.</t>
  </si>
  <si>
    <t xml:space="preserve">    de l'origine financière des liquidités.</t>
  </si>
  <si>
    <t>Basez-vous sur le message pour corriger l'erreur ou renseignez-vous auprès de la personne de contact</t>
  </si>
  <si>
    <r>
      <t>T 2.1 Nombre de bénéficiaires</t>
    </r>
    <r>
      <rPr>
        <b/>
        <vertAlign val="superscript"/>
        <sz val="12"/>
        <rFont val="Arial"/>
        <family val="2"/>
      </rPr>
      <t>1</t>
    </r>
    <r>
      <rPr>
        <b/>
        <sz val="12"/>
        <rFont val="Arial"/>
        <family val="2"/>
      </rPr>
      <t xml:space="preserve"> selon la classe d'âge, le sexe et le montant annuel versé</t>
    </r>
  </si>
  <si>
    <t xml:space="preserve">     pour une année précédente.</t>
  </si>
  <si>
    <t>de personnes</t>
  </si>
  <si>
    <t>2) Comptent comme subsides, les réductions de primes selon l'art. 65 LAMal versées pendant l'année de relevé pour l'année</t>
  </si>
  <si>
    <t>1 - Prime de l'assureur le plus avantageux avec franchise ordinaire (cocher la case)</t>
  </si>
  <si>
    <t>2 - Prime moyenne cantonale selon la région de prime avec franchise ordinaire (cocher la case)</t>
  </si>
  <si>
    <t>1 - Modification de la législation (cocher la case)</t>
  </si>
  <si>
    <t>3 - Modification des taux d'attribution de réduction des primes (cocher la case)</t>
  </si>
  <si>
    <t>2 - Modification des limites d'attribution de réduction des primes (cocher la case)</t>
  </si>
  <si>
    <r>
      <t>Personnes avec cessations de paiement</t>
    </r>
    <r>
      <rPr>
        <b/>
        <vertAlign val="superscript"/>
        <sz val="10"/>
        <rFont val="Arial"/>
        <family val="2"/>
      </rPr>
      <t>5</t>
    </r>
  </si>
  <si>
    <t>Personnes avec cessations de paiement (selon art. 64a en relation avec art. 105k. OAMal)</t>
  </si>
  <si>
    <r>
      <rPr>
        <b/>
        <sz val="9"/>
        <rFont val="Arial"/>
        <family val="2"/>
      </rPr>
      <t xml:space="preserve">    Sans</t>
    </r>
    <r>
      <rPr>
        <sz val="9"/>
        <rFont val="Arial"/>
        <family val="2"/>
      </rPr>
      <t xml:space="preserve"> les personnes avec cessations de paiement.</t>
    </r>
  </si>
  <si>
    <t>Tableau 1.0 retourner b) 1 exemplaire en format PDF.</t>
  </si>
  <si>
    <r>
      <rPr>
        <b/>
        <i/>
        <sz val="10"/>
        <rFont val="Arial"/>
        <family val="2"/>
      </rPr>
      <t>a)</t>
    </r>
    <r>
      <rPr>
        <i/>
        <sz val="10"/>
        <rFont val="Arial"/>
        <family val="2"/>
      </rPr>
      <t xml:space="preserve"> document Excel original avec données saisies, daté,</t>
    </r>
  </si>
  <si>
    <r>
      <t xml:space="preserve"> en </t>
    </r>
    <r>
      <rPr>
        <b/>
        <i/>
        <sz val="10"/>
        <rFont val="Arial"/>
        <family val="2"/>
      </rPr>
      <t>format PDF</t>
    </r>
    <r>
      <rPr>
        <i/>
        <sz val="10"/>
        <rFont val="Arial"/>
        <family val="2"/>
      </rPr>
      <t xml:space="preserve"> par e-mail à: </t>
    </r>
    <r>
      <rPr>
        <b/>
        <i/>
        <sz val="10"/>
        <rFont val="Arial"/>
        <family val="2"/>
      </rPr>
      <t>gever@bag.admin.ch</t>
    </r>
  </si>
  <si>
    <r>
      <t xml:space="preserve"> par e-mail à: </t>
    </r>
    <r>
      <rPr>
        <b/>
        <sz val="10"/>
        <rFont val="Arial"/>
        <family val="2"/>
      </rPr>
      <t>pv@bag.admin.ch</t>
    </r>
  </si>
  <si>
    <t xml:space="preserve"> dans la ligne objet de l'e-mail</t>
  </si>
  <si>
    <r>
      <t xml:space="preserve"> avec la mention "formulaire </t>
    </r>
    <r>
      <rPr>
        <b/>
        <sz val="9"/>
        <rFont val="Arial"/>
        <family val="2"/>
      </rPr>
      <t>PV 12</t>
    </r>
    <r>
      <rPr>
        <sz val="9"/>
        <rFont val="Arial"/>
        <family val="2"/>
      </rPr>
      <t>" et le sigle du canton</t>
    </r>
  </si>
  <si>
    <t>SZ</t>
  </si>
  <si>
    <t>Personne de contact en cas de questions: Gysin Basil 058 / 469 87 37</t>
  </si>
  <si>
    <t>a) Limitation de la réduction des primes:</t>
  </si>
  <si>
    <r>
      <t xml:space="preserve">Date </t>
    </r>
    <r>
      <rPr>
        <sz val="10"/>
        <rFont val="Arial"/>
        <family val="2"/>
      </rPr>
      <t>(JJ.MM.AAAA)</t>
    </r>
    <r>
      <rPr>
        <sz val="12"/>
        <rFont val="Arial"/>
        <family val="2"/>
      </rPr>
      <t xml:space="preserve">:  </t>
    </r>
  </si>
  <si>
    <r>
      <rPr>
        <b/>
        <i/>
        <sz val="10"/>
        <rFont val="Arial"/>
        <family val="2"/>
      </rPr>
      <t>b)</t>
    </r>
    <r>
      <rPr>
        <i/>
        <sz val="10"/>
        <rFont val="Arial"/>
        <family val="2"/>
      </rPr>
      <t xml:space="preserve"> 1 exemplaire Excel imprimé sur papier, signé et daté,</t>
    </r>
  </si>
  <si>
    <t>3 - Autre (veuillez expliquer):</t>
  </si>
  <si>
    <t>4 - Autre (veuillez expliquer):</t>
  </si>
  <si>
    <t>c) Le cas échéant, commentaires en rapport avec les données qui n'ont pas pu être livrées et autres remarques:</t>
  </si>
  <si>
    <t xml:space="preserve">S'il est possible d'indiquer les remboursements séparément, ils peuvent être inscrits sur la feuille de calcul 1.1 dans le nouveau champ marqué. </t>
  </si>
  <si>
    <t>Désormais, les remboursements de réductions des primes (ordinaires, PC, aide sociale ou autres réductions de primes) devraient être inclus dans le total des réductions des primes.</t>
  </si>
  <si>
    <t xml:space="preserve">S'il n'est pas possible de calculer les remboursements séparément, il convient d'indiquer le montant net (réduction des primes - remboursements). </t>
  </si>
  <si>
    <t>2) Les remboursements peuvent soit être compensés avec le reste de la réduction de primes (approche nette), soit être présentés ici séparément.</t>
  </si>
  <si>
    <t>d'un sevice social ou d'un assuré, pour des réductions des primes perçues auparavant.</t>
  </si>
  <si>
    <t>3) Sont considerés comme des remboursements des flux financiers qui reviennent au canton de la part d'un assureur-maladie, d'une assurance sociale/</t>
  </si>
  <si>
    <r>
      <rPr>
        <b/>
        <sz val="12"/>
        <rFont val="Arial"/>
        <family val="2"/>
      </rPr>
      <t>facultatif</t>
    </r>
    <r>
      <rPr>
        <b/>
        <vertAlign val="superscript"/>
        <sz val="12"/>
        <rFont val="Arial"/>
        <family val="2"/>
      </rPr>
      <t>2</t>
    </r>
    <r>
      <rPr>
        <sz val="12"/>
        <rFont val="Arial"/>
        <family val="2"/>
      </rPr>
      <t>: remboursements</t>
    </r>
    <r>
      <rPr>
        <vertAlign val="superscript"/>
        <sz val="12"/>
        <rFont val="Arial"/>
        <family val="2"/>
      </rPr>
      <t>3</t>
    </r>
    <r>
      <rPr>
        <sz val="12"/>
        <rFont val="Arial"/>
        <family val="2"/>
      </rPr>
      <t xml:space="preserve"> de subsides en 2023 pour les assurés, indépendant de leur lieu de résidence.</t>
    </r>
  </si>
  <si>
    <r>
      <t>Volume des coûts versé aux assureurs en 2023 par le canton pour les assurés en cessation de paiement des primes AOS</t>
    </r>
    <r>
      <rPr>
        <vertAlign val="superscript"/>
        <sz val="12"/>
        <rFont val="Arial"/>
        <family val="2"/>
      </rPr>
      <t>1</t>
    </r>
  </si>
  <si>
    <t>Subsides versés en 2023 pour les années précédentes, en faveur des assurés résidant dans un Etat membre de la Communauté européenne, en Islande ou en Norvège, conformément à l'art. 65a LAMal</t>
  </si>
  <si>
    <t>Subsides versés en 2023 pour 2023, en faveur des assurés résidant dans un Etat membre de la Communauté européenne, en Islande ou en Norvège, conformément à l'art. 65a LAMal</t>
  </si>
  <si>
    <t>Subsides versés en 2023 pour les années antérieures, pour les assurés résidant en Suisse</t>
  </si>
  <si>
    <t>Subsides versés en 2023 pour 2023, pour les assurés résidant en Suisse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</si>
</sst>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font>
      <sz val="12"/>
      <name val="55 Helvetica Roman"/>
    </font>
    <font>
      <b/>
      <sz val="12"/>
      <name val="55 Helvetica Roman"/>
    </font>
    <font>
      <sz val="12"/>
      <name val="55 Helvetica Roman"/>
    </font>
    <font>
      <sz val="12"/>
      <name val="Arial"/>
      <family val="2"/>
    </font>
    <font>
      <b/>
      <sz val="12"/>
      <name val="Arial"/>
      <family val="2"/>
    </font>
    <font>
      <b/>
      <sz val="14"/>
      <name val="Arial"/>
      <family val="2"/>
    </font>
    <font>
      <b/>
      <sz val="10"/>
      <name val="Arial"/>
      <family val="2"/>
    </font>
    <font>
      <b/>
      <vertAlign val="superscript"/>
      <sz val="10"/>
      <name val="Arial"/>
      <family val="2"/>
    </font>
    <font>
      <sz val="11"/>
      <name val="Arial"/>
      <family val="2"/>
    </font>
    <font>
      <sz val="9"/>
      <name val="Arial"/>
      <family val="2"/>
    </font>
    <font>
      <sz val="10"/>
      <name val="Geneva"/>
    </font>
    <font>
      <sz val="10"/>
      <name val="Arial"/>
      <family val="2"/>
    </font>
    <font>
      <b/>
      <sz val="12"/>
      <name val="Geneva"/>
    </font>
    <font>
      <b/>
      <sz val="11"/>
      <name val="Arial"/>
      <family val="2"/>
    </font>
    <font>
      <b/>
      <vertAlign val="superscript"/>
      <sz val="11"/>
      <name val="Arial"/>
      <family val="2"/>
    </font>
    <font>
      <b/>
      <sz val="24"/>
      <name val="Arial"/>
      <family val="2"/>
    </font>
    <font>
      <sz val="24"/>
      <name val="Arial"/>
      <family val="2"/>
    </font>
    <font>
      <i/>
      <sz val="8"/>
      <name val="Arial"/>
      <family val="2"/>
    </font>
    <font>
      <b/>
      <sz val="12"/>
      <color indexed="10"/>
      <name val="Arial"/>
      <family val="2"/>
    </font>
    <font>
      <sz val="8"/>
      <name val="Arial"/>
      <family val="2"/>
    </font>
    <font>
      <b/>
      <vertAlign val="superscript"/>
      <sz val="12"/>
      <name val="Arial"/>
      <family val="2"/>
    </font>
    <font>
      <sz val="12"/>
      <color indexed="9"/>
      <name val="Arial"/>
      <family val="2"/>
    </font>
    <font>
      <sz val="12"/>
      <color indexed="8"/>
      <name val="Arial"/>
      <family val="2"/>
    </font>
    <font>
      <sz val="14"/>
      <name val="Arial"/>
      <family val="2"/>
    </font>
    <font>
      <b/>
      <sz val="13"/>
      <name val="Arial"/>
      <family val="2"/>
    </font>
    <font>
      <sz val="11"/>
      <name val="Geneva"/>
    </font>
    <font>
      <sz val="13"/>
      <name val="Arial"/>
      <family val="2"/>
    </font>
    <font>
      <b/>
      <sz val="8"/>
      <color indexed="10"/>
      <name val="Arial"/>
      <family val="2"/>
    </font>
    <font>
      <i/>
      <sz val="10"/>
      <name val="Arial"/>
      <family val="2"/>
    </font>
    <font>
      <sz val="8"/>
      <name val="55 Helvetica Roman"/>
    </font>
    <font>
      <sz val="10"/>
      <name val="55 Helvetica Roman"/>
    </font>
    <font>
      <b/>
      <sz val="9"/>
      <name val="Arial"/>
      <family val="2"/>
    </font>
    <font>
      <b/>
      <i/>
      <u/>
      <sz val="12"/>
      <color indexed="10"/>
      <name val="Arial"/>
      <family val="2"/>
    </font>
    <font>
      <b/>
      <u/>
      <sz val="10"/>
      <name val="55 Helvetica Roman"/>
    </font>
    <font>
      <sz val="10"/>
      <color indexed="47"/>
      <name val="Arial"/>
      <family val="2"/>
    </font>
    <font>
      <b/>
      <i/>
      <sz val="10"/>
      <name val="Arial"/>
      <family val="2"/>
    </font>
    <font>
      <b/>
      <i/>
      <sz val="10"/>
      <name val="55 Helvetica Roman"/>
    </font>
    <font>
      <sz val="8"/>
      <color indexed="10"/>
      <name val="Arial"/>
      <family val="2"/>
    </font>
    <font>
      <sz val="11"/>
      <color indexed="10"/>
      <name val="Arial"/>
      <family val="2"/>
    </font>
    <font>
      <b/>
      <sz val="14"/>
      <name val="Geneva"/>
    </font>
    <font>
      <b/>
      <sz val="26"/>
      <name val="Arial"/>
      <family val="2"/>
    </font>
    <font>
      <b/>
      <sz val="16"/>
      <name val="Arial"/>
      <family val="2"/>
    </font>
    <font>
      <vertAlign val="superscript"/>
      <sz val="10"/>
      <name val="Arial"/>
      <family val="2"/>
    </font>
    <font>
      <vertAlign val="superscript"/>
      <sz val="9"/>
      <name val="Arial"/>
      <family val="2"/>
    </font>
    <font>
      <sz val="12"/>
      <name val="Geneva"/>
    </font>
    <font>
      <b/>
      <sz val="8"/>
      <name val="Arial"/>
      <family val="2"/>
    </font>
    <font>
      <b/>
      <sz val="12"/>
      <color indexed="9"/>
      <name val="Arial"/>
      <family val="2"/>
    </font>
    <font>
      <vertAlign val="superscript"/>
      <sz val="12"/>
      <name val="Arial"/>
      <family val="2"/>
    </font>
    <font>
      <sz val="11"/>
      <color theme="0"/>
      <name val="Arial"/>
      <family val="2"/>
    </font>
    <font>
      <sz val="11"/>
      <color rgb="FFFF0000"/>
      <name val="Arial"/>
      <family val="2"/>
    </font>
    <font>
      <b/>
      <sz val="11"/>
      <color theme="0"/>
      <name val="Arial"/>
      <family val="2"/>
    </font>
    <font>
      <sz val="12"/>
      <color theme="0" tint="-0.249977111117893"/>
      <name val="Arial"/>
      <family val="2"/>
    </font>
    <font>
      <sz val="12"/>
      <color theme="0" tint="-0.499984740745262"/>
      <name val="Arial"/>
      <family val="2"/>
    </font>
    <font>
      <i/>
      <sz val="10"/>
      <color rgb="FFFF0000"/>
      <name val="Arial"/>
      <family val="2"/>
    </font>
    <font>
      <b/>
      <i/>
      <u/>
      <sz val="12"/>
      <color rgb="FFFF0000"/>
      <name val="Arial"/>
      <family val="2"/>
    </font>
    <font>
      <sz val="12"/>
      <color rgb="FFFF0000"/>
      <name val="Arial"/>
      <family val="2"/>
    </font>
    <font>
      <b/>
      <sz val="11"/>
      <color rgb="FFFF0000"/>
      <name val="Arial"/>
      <family val="2"/>
    </font>
    <font>
      <b/>
      <sz val="10"/>
      <color rgb="FFFF0000"/>
      <name val="Arial"/>
      <family val="2"/>
    </font>
    <font>
      <sz val="10"/>
      <color rgb="FFFF0000"/>
      <name val="Arial"/>
      <family val="2"/>
    </font>
    <font>
      <sz val="12"/>
      <color theme="0"/>
      <name val="Arial"/>
      <family val="2"/>
    </font>
    <font>
      <b/>
      <sz val="12"/>
      <color theme="0"/>
      <name val="Arial"/>
      <family val="2"/>
    </font>
    <font>
      <sz val="10"/>
      <color theme="0"/>
      <name val="Arial"/>
      <family val="2"/>
    </font>
    <font>
      <sz val="9"/>
      <color theme="0"/>
      <name val="Arial"/>
      <family val="2"/>
    </font>
    <font>
      <b/>
      <sz val="10"/>
      <color theme="0"/>
      <name val="Arial"/>
      <family val="2"/>
    </font>
    <font>
      <sz val="8"/>
      <color theme="0"/>
      <name val="55 Helvetica Roman"/>
    </font>
    <font>
      <sz val="10"/>
      <color theme="0"/>
      <name val="55 Helvetica Roman"/>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rgb="FFFFFFFF"/>
        <bgColor indexed="64"/>
      </patternFill>
    </fill>
    <fill>
      <patternFill patternType="solid">
        <fgColor theme="5" tint="0.59999389629810485"/>
        <bgColor indexed="64"/>
      </patternFill>
    </fill>
    <fill>
      <patternFill patternType="solid">
        <fgColor theme="0"/>
        <bgColor indexed="64"/>
      </patternFill>
    </fill>
    <fill>
      <patternFill patternType="lightDown">
        <bgColor indexed="43"/>
      </patternFill>
    </fill>
  </fills>
  <borders count="23">
    <border>
      <left/>
      <right/>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thin">
        <color indexed="64"/>
      </right>
      <top style="mediumDashed">
        <color indexed="64"/>
      </top>
      <bottom style="mediumDashed">
        <color indexed="64"/>
      </bottom>
      <diagonal/>
    </border>
    <border>
      <left style="thin">
        <color indexed="64"/>
      </left>
      <right/>
      <top style="mediumDashed">
        <color indexed="64"/>
      </top>
      <bottom/>
      <diagonal/>
    </border>
    <border>
      <left style="mediumDashed">
        <color indexed="64"/>
      </left>
      <right/>
      <top/>
      <bottom/>
      <diagonal/>
    </border>
    <border>
      <left style="thin">
        <color indexed="64"/>
      </left>
      <right style="thin">
        <color indexed="64"/>
      </right>
      <top style="mediumDashed">
        <color indexed="64"/>
      </top>
      <bottom style="thin">
        <color indexed="64"/>
      </bottom>
      <diagonal/>
    </border>
  </borders>
  <cellStyleXfs count="5">
    <xf numFmtId="0" fontId="0" fillId="0" borderId="0"/>
    <xf numFmtId="0" fontId="10" fillId="0" borderId="0"/>
    <xf numFmtId="0" fontId="10" fillId="0" borderId="0"/>
    <xf numFmtId="0" fontId="2" fillId="0" borderId="0"/>
    <xf numFmtId="0" fontId="1" fillId="1" borderId="1" applyNumberFormat="0" applyFont="0" applyFill="0" applyBorder="0" applyAlignment="0">
      <alignment horizontal="right" vertical="top" wrapText="1"/>
    </xf>
  </cellStyleXfs>
  <cellXfs count="337">
    <xf numFmtId="0" fontId="0" fillId="0" borderId="0" xfId="0"/>
    <xf numFmtId="0" fontId="3" fillId="2" borderId="0" xfId="0" applyFont="1" applyFill="1"/>
    <xf numFmtId="0" fontId="3" fillId="0" borderId="0" xfId="0" applyFont="1"/>
    <xf numFmtId="0" fontId="4" fillId="2" borderId="0" xfId="0" applyFont="1" applyFill="1"/>
    <xf numFmtId="0" fontId="4" fillId="2" borderId="0" xfId="0" applyFont="1" applyFill="1" applyAlignment="1">
      <alignment vertical="center"/>
    </xf>
    <xf numFmtId="0" fontId="3" fillId="2" borderId="0" xfId="0" applyFont="1" applyFill="1" applyAlignment="1">
      <alignment vertical="center"/>
    </xf>
    <xf numFmtId="0" fontId="3" fillId="2" borderId="0" xfId="0" applyFont="1" applyFill="1" applyBorder="1"/>
    <xf numFmtId="0" fontId="9" fillId="2" borderId="0" xfId="0" applyFont="1" applyFill="1"/>
    <xf numFmtId="0" fontId="11" fillId="0" borderId="0" xfId="2" applyFont="1" applyProtection="1"/>
    <xf numFmtId="0" fontId="4" fillId="0" borderId="0" xfId="2" applyFont="1" applyProtection="1"/>
    <xf numFmtId="0" fontId="6" fillId="0" borderId="0" xfId="2" applyFont="1" applyProtection="1"/>
    <xf numFmtId="0" fontId="9" fillId="0" borderId="0" xfId="2" applyFont="1" applyProtection="1"/>
    <xf numFmtId="0" fontId="3" fillId="0" borderId="0" xfId="0" applyFont="1" applyBorder="1"/>
    <xf numFmtId="0" fontId="6" fillId="2" borderId="0" xfId="0" applyFont="1" applyFill="1" applyBorder="1" applyAlignment="1">
      <alignment horizontal="center"/>
    </xf>
    <xf numFmtId="0" fontId="6" fillId="0" borderId="0" xfId="0" applyFont="1" applyBorder="1" applyAlignment="1">
      <alignment horizontal="center"/>
    </xf>
    <xf numFmtId="0" fontId="11" fillId="2" borderId="0" xfId="0" applyFont="1" applyFill="1" applyAlignment="1">
      <alignment horizontal="center"/>
    </xf>
    <xf numFmtId="0" fontId="11" fillId="0" borderId="0" xfId="0" applyFont="1" applyAlignment="1">
      <alignment horizontal="center"/>
    </xf>
    <xf numFmtId="0" fontId="11" fillId="0" borderId="0" xfId="0" applyFont="1" applyBorder="1" applyAlignment="1">
      <alignment horizontal="center"/>
    </xf>
    <xf numFmtId="0" fontId="9" fillId="2" borderId="0" xfId="0" applyFont="1" applyFill="1" applyAlignment="1">
      <alignment horizontal="left"/>
    </xf>
    <xf numFmtId="0" fontId="3" fillId="2" borderId="0" xfId="0" applyFont="1" applyFill="1" applyBorder="1" applyProtection="1"/>
    <xf numFmtId="0" fontId="4" fillId="2" borderId="0" xfId="0" applyFont="1" applyFill="1" applyBorder="1" applyProtection="1"/>
    <xf numFmtId="0" fontId="16" fillId="2" borderId="0" xfId="0" applyFont="1" applyFill="1" applyBorder="1" applyAlignment="1" applyProtection="1">
      <alignment horizontal="right"/>
    </xf>
    <xf numFmtId="0" fontId="4" fillId="3" borderId="2" xfId="0" applyFont="1" applyFill="1" applyBorder="1" applyAlignment="1" applyProtection="1">
      <alignment vertical="center" wrapText="1"/>
      <protection locked="0"/>
    </xf>
    <xf numFmtId="0" fontId="4" fillId="3" borderId="2" xfId="0" applyFont="1" applyFill="1" applyBorder="1" applyProtection="1">
      <protection locked="0"/>
    </xf>
    <xf numFmtId="0" fontId="3" fillId="0" borderId="0" xfId="0" applyFont="1" applyFill="1" applyBorder="1" applyProtection="1"/>
    <xf numFmtId="0" fontId="3" fillId="3" borderId="2" xfId="0" applyFont="1" applyFill="1" applyBorder="1"/>
    <xf numFmtId="0" fontId="3" fillId="4" borderId="2" xfId="0" applyFont="1" applyFill="1" applyBorder="1"/>
    <xf numFmtId="0" fontId="17" fillId="2" borderId="0" xfId="0" applyFont="1" applyFill="1" applyAlignment="1">
      <alignment horizontal="center"/>
    </xf>
    <xf numFmtId="0" fontId="6" fillId="0" borderId="3" xfId="0" quotePrefix="1" applyFont="1" applyFill="1" applyBorder="1" applyAlignment="1">
      <alignment horizontal="center" vertical="center"/>
    </xf>
    <xf numFmtId="0" fontId="6" fillId="0" borderId="3" xfId="0" applyFont="1" applyFill="1" applyBorder="1" applyAlignment="1">
      <alignment horizontal="center" vertical="center"/>
    </xf>
    <xf numFmtId="0" fontId="3" fillId="0" borderId="0" xfId="0" applyFont="1" applyFill="1" applyBorder="1"/>
    <xf numFmtId="0" fontId="4" fillId="0" borderId="0" xfId="0" applyFont="1" applyAlignment="1">
      <alignment horizontal="center" vertical="center"/>
    </xf>
    <xf numFmtId="0" fontId="3" fillId="0" borderId="0" xfId="0" applyFont="1" applyAlignment="1">
      <alignment vertical="center"/>
    </xf>
    <xf numFmtId="0" fontId="3" fillId="5" borderId="2" xfId="0" applyFont="1" applyFill="1" applyBorder="1"/>
    <xf numFmtId="0" fontId="17" fillId="2" borderId="0" xfId="0" applyFont="1" applyFill="1" applyAlignment="1">
      <alignment horizontal="center" vertical="center"/>
    </xf>
    <xf numFmtId="0" fontId="3" fillId="0" borderId="0" xfId="0" applyFont="1" applyBorder="1" applyAlignment="1">
      <alignment vertical="center"/>
    </xf>
    <xf numFmtId="0" fontId="17" fillId="2" borderId="0" xfId="0" applyFont="1" applyFill="1" applyAlignment="1">
      <alignment vertical="center"/>
    </xf>
    <xf numFmtId="0" fontId="6" fillId="0" borderId="2" xfId="0" quotePrefix="1"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5" fillId="2" borderId="0" xfId="0" applyFont="1" applyFill="1" applyBorder="1" applyProtection="1"/>
    <xf numFmtId="0" fontId="5" fillId="2" borderId="0" xfId="0" applyFont="1" applyFill="1"/>
    <xf numFmtId="0" fontId="19" fillId="2" borderId="0" xfId="0" applyFont="1" applyFill="1" applyAlignment="1">
      <alignment vertical="center"/>
    </xf>
    <xf numFmtId="0" fontId="19" fillId="2" borderId="0" xfId="0" applyFont="1" applyFill="1" applyBorder="1" applyAlignment="1">
      <alignment vertical="center"/>
    </xf>
    <xf numFmtId="0" fontId="17" fillId="2" borderId="0" xfId="0" applyFont="1" applyFill="1" applyBorder="1" applyAlignment="1">
      <alignment horizontal="center" vertical="center"/>
    </xf>
    <xf numFmtId="0" fontId="19" fillId="2" borderId="0" xfId="0" applyFont="1" applyFill="1" applyAlignment="1">
      <alignment horizontal="center" vertical="center"/>
    </xf>
    <xf numFmtId="0" fontId="19" fillId="0" borderId="0" xfId="0" applyFont="1" applyAlignment="1">
      <alignment vertical="center"/>
    </xf>
    <xf numFmtId="0" fontId="21" fillId="0" borderId="0" xfId="0" applyFont="1" applyProtection="1">
      <protection hidden="1"/>
    </xf>
    <xf numFmtId="0" fontId="22" fillId="2" borderId="0" xfId="0" applyFont="1" applyFill="1" applyBorder="1" applyProtection="1"/>
    <xf numFmtId="0" fontId="19" fillId="0" borderId="0" xfId="0" applyFont="1" applyFill="1" applyBorder="1" applyProtection="1"/>
    <xf numFmtId="0" fontId="23" fillId="2" borderId="0" xfId="0" applyFont="1" applyFill="1"/>
    <xf numFmtId="0" fontId="24" fillId="2" borderId="0" xfId="0" applyFont="1" applyFill="1"/>
    <xf numFmtId="0" fontId="24" fillId="2" borderId="0" xfId="0" applyFont="1" applyFill="1" applyAlignment="1">
      <alignment vertical="center"/>
    </xf>
    <xf numFmtId="0" fontId="26" fillId="2" borderId="0" xfId="0" applyFont="1" applyFill="1"/>
    <xf numFmtId="0" fontId="5" fillId="2" borderId="0" xfId="0" applyFont="1" applyFill="1" applyBorder="1" applyAlignment="1" applyProtection="1">
      <alignment horizontal="left"/>
    </xf>
    <xf numFmtId="0" fontId="19" fillId="0" borderId="0" xfId="0" quotePrefix="1" applyFont="1" applyFill="1"/>
    <xf numFmtId="0" fontId="19" fillId="0" borderId="0" xfId="0" applyFont="1" applyFill="1"/>
    <xf numFmtId="0" fontId="11" fillId="2" borderId="0" xfId="0" applyFont="1" applyFill="1" applyBorder="1"/>
    <xf numFmtId="0" fontId="11" fillId="2" borderId="4" xfId="0" applyFont="1" applyFill="1" applyBorder="1"/>
    <xf numFmtId="0" fontId="11" fillId="2" borderId="5" xfId="0" applyFont="1" applyFill="1" applyBorder="1"/>
    <xf numFmtId="0" fontId="11" fillId="2" borderId="6" xfId="0" applyFont="1" applyFill="1" applyBorder="1"/>
    <xf numFmtId="0" fontId="11" fillId="2" borderId="7" xfId="0" applyFont="1" applyFill="1" applyBorder="1"/>
    <xf numFmtId="0" fontId="0" fillId="2" borderId="0" xfId="0" applyFill="1"/>
    <xf numFmtId="0" fontId="6" fillId="2" borderId="8" xfId="0" applyFont="1" applyFill="1" applyBorder="1"/>
    <xf numFmtId="0" fontId="11" fillId="2" borderId="9" xfId="0" applyFont="1" applyFill="1" applyBorder="1"/>
    <xf numFmtId="0" fontId="6" fillId="2" borderId="10" xfId="0" applyFont="1" applyFill="1" applyBorder="1" applyAlignment="1">
      <alignment horizontal="center"/>
    </xf>
    <xf numFmtId="0" fontId="6" fillId="2" borderId="0" xfId="0" applyFont="1" applyFill="1" applyBorder="1" applyAlignment="1">
      <alignment horizontal="center" vertical="top"/>
    </xf>
    <xf numFmtId="0" fontId="11" fillId="2" borderId="11" xfId="0" applyFont="1" applyFill="1" applyBorder="1"/>
    <xf numFmtId="0" fontId="11" fillId="2" borderId="12" xfId="0" applyFont="1" applyFill="1" applyBorder="1"/>
    <xf numFmtId="0" fontId="11" fillId="2" borderId="13" xfId="0" applyFont="1" applyFill="1" applyBorder="1"/>
    <xf numFmtId="0" fontId="6" fillId="2" borderId="9" xfId="0" applyFont="1" applyFill="1" applyBorder="1" applyAlignment="1">
      <alignment horizontal="center"/>
    </xf>
    <xf numFmtId="0" fontId="4" fillId="2" borderId="0" xfId="0" applyFont="1" applyFill="1" applyAlignment="1">
      <alignment horizontal="center" vertical="center"/>
    </xf>
    <xf numFmtId="0" fontId="8" fillId="2" borderId="0" xfId="0" applyFont="1" applyFill="1" applyBorder="1"/>
    <xf numFmtId="0" fontId="8" fillId="2" borderId="4" xfId="0" applyFont="1" applyFill="1" applyBorder="1"/>
    <xf numFmtId="0" fontId="8" fillId="2" borderId="6" xfId="0" applyFont="1" applyFill="1" applyBorder="1"/>
    <xf numFmtId="0" fontId="13" fillId="2" borderId="0" xfId="0" applyFont="1" applyFill="1" applyBorder="1" applyAlignment="1">
      <alignment horizontal="center"/>
    </xf>
    <xf numFmtId="0" fontId="8" fillId="2" borderId="9" xfId="0" applyFont="1" applyFill="1" applyBorder="1"/>
    <xf numFmtId="0" fontId="13" fillId="2" borderId="9" xfId="0" applyFont="1" applyFill="1" applyBorder="1" applyAlignment="1">
      <alignment horizontal="center"/>
    </xf>
    <xf numFmtId="0" fontId="13" fillId="2" borderId="11" xfId="0" applyFont="1" applyFill="1" applyBorder="1" applyAlignment="1">
      <alignment horizontal="center"/>
    </xf>
    <xf numFmtId="0" fontId="13" fillId="2" borderId="12" xfId="0" applyFont="1" applyFill="1" applyBorder="1"/>
    <xf numFmtId="0" fontId="8" fillId="2" borderId="13" xfId="0" applyFont="1" applyFill="1" applyBorder="1"/>
    <xf numFmtId="0" fontId="13" fillId="2" borderId="10" xfId="0" applyFont="1" applyFill="1" applyBorder="1" applyAlignment="1">
      <alignment horizontal="center"/>
    </xf>
    <xf numFmtId="0" fontId="13" fillId="2" borderId="8"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9" xfId="0" applyFont="1" applyFill="1" applyBorder="1" applyAlignment="1">
      <alignment horizontal="center" vertical="center"/>
    </xf>
    <xf numFmtId="0" fontId="4" fillId="2" borderId="0" xfId="2" applyFont="1" applyFill="1"/>
    <xf numFmtId="0" fontId="10" fillId="2" borderId="0" xfId="2" applyFill="1"/>
    <xf numFmtId="0" fontId="11" fillId="2" borderId="0" xfId="2" applyFont="1" applyFill="1" applyProtection="1"/>
    <xf numFmtId="0" fontId="26" fillId="2" borderId="0" xfId="2" applyFont="1" applyFill="1" applyProtection="1"/>
    <xf numFmtId="0" fontId="4" fillId="2" borderId="0" xfId="2" applyFont="1" applyFill="1" applyProtection="1"/>
    <xf numFmtId="0" fontId="6" fillId="2" borderId="0" xfId="2" applyFont="1" applyFill="1" applyProtection="1"/>
    <xf numFmtId="0" fontId="12" fillId="2" borderId="0" xfId="2" applyFont="1" applyFill="1"/>
    <xf numFmtId="0" fontId="9" fillId="2" borderId="0" xfId="2" applyFont="1" applyFill="1" applyProtection="1"/>
    <xf numFmtId="0" fontId="21" fillId="2" borderId="0" xfId="0" applyFont="1" applyFill="1" applyProtection="1">
      <protection hidden="1"/>
    </xf>
    <xf numFmtId="0" fontId="11" fillId="2" borderId="0" xfId="0" applyFont="1" applyFill="1"/>
    <xf numFmtId="0" fontId="19" fillId="2" borderId="0" xfId="0" applyFont="1" applyFill="1"/>
    <xf numFmtId="0" fontId="11" fillId="2" borderId="0" xfId="0" applyFont="1" applyFill="1" applyBorder="1" applyProtection="1"/>
    <xf numFmtId="0" fontId="9" fillId="2" borderId="0" xfId="0" applyFont="1" applyFill="1" applyProtection="1">
      <protection hidden="1"/>
    </xf>
    <xf numFmtId="0" fontId="18" fillId="2" borderId="0" xfId="0" applyFont="1" applyFill="1"/>
    <xf numFmtId="0" fontId="6" fillId="2" borderId="0" xfId="0" applyFont="1" applyFill="1"/>
    <xf numFmtId="0" fontId="27" fillId="2" borderId="0" xfId="0" applyFont="1" applyFill="1" applyProtection="1">
      <protection hidden="1"/>
    </xf>
    <xf numFmtId="0" fontId="3" fillId="0" borderId="0" xfId="0" applyFont="1" applyProtection="1">
      <protection hidden="1"/>
    </xf>
    <xf numFmtId="0" fontId="11" fillId="0" borderId="0" xfId="2" applyFont="1" applyProtection="1">
      <protection hidden="1"/>
    </xf>
    <xf numFmtId="0" fontId="4" fillId="3" borderId="2" xfId="0" applyFont="1" applyFill="1" applyBorder="1" applyAlignment="1" applyProtection="1">
      <alignment horizontal="left"/>
      <protection locked="0"/>
    </xf>
    <xf numFmtId="14" fontId="8" fillId="3" borderId="2" xfId="0" applyNumberFormat="1" applyFont="1" applyFill="1" applyBorder="1" applyProtection="1">
      <protection locked="0"/>
    </xf>
    <xf numFmtId="0" fontId="28" fillId="2" borderId="0" xfId="0" applyFont="1" applyFill="1" applyBorder="1" applyProtection="1"/>
    <xf numFmtId="0" fontId="30" fillId="0" borderId="0" xfId="0" applyFont="1"/>
    <xf numFmtId="0" fontId="13" fillId="2" borderId="0" xfId="1" applyFont="1" applyFill="1" applyAlignment="1" applyProtection="1"/>
    <xf numFmtId="0" fontId="11" fillId="0" borderId="0" xfId="1" applyFont="1" applyProtection="1"/>
    <xf numFmtId="0" fontId="4" fillId="0" borderId="0" xfId="1" applyFont="1" applyProtection="1"/>
    <xf numFmtId="0" fontId="6" fillId="0" borderId="0" xfId="1" applyFont="1" applyFill="1" applyAlignment="1" applyProtection="1"/>
    <xf numFmtId="0" fontId="10" fillId="0" borderId="0" xfId="1" applyFill="1" applyAlignment="1" applyProtection="1"/>
    <xf numFmtId="0" fontId="8" fillId="0" borderId="0" xfId="1" applyFont="1" applyFill="1" applyAlignment="1" applyProtection="1"/>
    <xf numFmtId="0" fontId="4" fillId="0" borderId="0" xfId="1" applyFont="1" applyFill="1" applyProtection="1"/>
    <xf numFmtId="0" fontId="17" fillId="0" borderId="0" xfId="1" applyFont="1" applyAlignment="1" applyProtection="1">
      <alignment horizontal="center"/>
    </xf>
    <xf numFmtId="0" fontId="6" fillId="0" borderId="6" xfId="1" applyFont="1" applyBorder="1" applyAlignment="1" applyProtection="1">
      <alignment horizontal="center"/>
    </xf>
    <xf numFmtId="0" fontId="6" fillId="0" borderId="0" xfId="1" applyFont="1" applyProtection="1"/>
    <xf numFmtId="0" fontId="6" fillId="0" borderId="0" xfId="1" applyFont="1" applyBorder="1" applyProtection="1"/>
    <xf numFmtId="0" fontId="6" fillId="0" borderId="9" xfId="1" applyFont="1" applyBorder="1" applyAlignment="1" applyProtection="1">
      <alignment horizontal="center"/>
    </xf>
    <xf numFmtId="0" fontId="9" fillId="0" borderId="0" xfId="1" applyFont="1" applyProtection="1"/>
    <xf numFmtId="0" fontId="17" fillId="0" borderId="0" xfId="1" applyFont="1" applyBorder="1" applyAlignment="1" applyProtection="1">
      <alignment horizontal="center" vertical="top"/>
    </xf>
    <xf numFmtId="0" fontId="19" fillId="0" borderId="0" xfId="1" applyFont="1" applyAlignment="1" applyProtection="1">
      <alignment vertical="top" wrapText="1"/>
    </xf>
    <xf numFmtId="0" fontId="19" fillId="0" borderId="0" xfId="1" applyFont="1" applyBorder="1" applyAlignment="1" applyProtection="1">
      <alignment vertical="top" wrapText="1"/>
    </xf>
    <xf numFmtId="0" fontId="28" fillId="0" borderId="0" xfId="1" applyFont="1" applyProtection="1"/>
    <xf numFmtId="0" fontId="11" fillId="2" borderId="0" xfId="0" applyFont="1" applyFill="1" applyBorder="1" applyAlignment="1" applyProtection="1">
      <alignment vertical="center"/>
    </xf>
    <xf numFmtId="0" fontId="24" fillId="2" borderId="0" xfId="0" applyFont="1" applyFill="1" applyBorder="1" applyProtection="1"/>
    <xf numFmtId="0" fontId="19" fillId="2" borderId="0" xfId="0" applyFont="1" applyFill="1" applyBorder="1" applyAlignment="1" applyProtection="1">
      <alignment horizontal="left"/>
    </xf>
    <xf numFmtId="0" fontId="32" fillId="0" borderId="0" xfId="0" applyFont="1"/>
    <xf numFmtId="0" fontId="4" fillId="4" borderId="2" xfId="0" applyFont="1" applyFill="1" applyBorder="1" applyAlignment="1" applyProtection="1">
      <alignment horizontal="center" vertical="center" wrapText="1"/>
    </xf>
    <xf numFmtId="0" fontId="9" fillId="4" borderId="0" xfId="0" applyFont="1" applyFill="1" applyBorder="1" applyAlignment="1" applyProtection="1">
      <alignment horizontal="center" vertical="center"/>
    </xf>
    <xf numFmtId="0" fontId="1" fillId="0" borderId="0" xfId="0" applyFont="1"/>
    <xf numFmtId="0" fontId="33" fillId="0" borderId="0" xfId="0" applyFont="1"/>
    <xf numFmtId="0" fontId="19" fillId="2" borderId="0" xfId="0" applyFont="1" applyFill="1" applyBorder="1"/>
    <xf numFmtId="0" fontId="9" fillId="2" borderId="0" xfId="0" applyFont="1" applyFill="1" applyBorder="1" applyAlignment="1" applyProtection="1">
      <alignment vertical="center"/>
    </xf>
    <xf numFmtId="0" fontId="11" fillId="0" borderId="0" xfId="0" applyFont="1"/>
    <xf numFmtId="0" fontId="29" fillId="2" borderId="0" xfId="0" applyFont="1" applyFill="1" applyBorder="1" applyAlignment="1">
      <alignment horizontal="left"/>
    </xf>
    <xf numFmtId="0" fontId="0" fillId="2" borderId="0" xfId="0" applyFill="1" applyBorder="1"/>
    <xf numFmtId="0" fontId="9" fillId="0" borderId="0" xfId="2" applyFont="1" applyFill="1" applyProtection="1"/>
    <xf numFmtId="0" fontId="11" fillId="0" borderId="0" xfId="2" applyFont="1" applyFill="1" applyProtection="1"/>
    <xf numFmtId="0" fontId="3" fillId="0" borderId="0" xfId="0" applyFont="1" applyFill="1"/>
    <xf numFmtId="0" fontId="8" fillId="3" borderId="2" xfId="2" applyFont="1" applyFill="1" applyBorder="1" applyAlignment="1" applyProtection="1">
      <alignment horizontal="center"/>
      <protection locked="0"/>
    </xf>
    <xf numFmtId="0" fontId="32" fillId="2" borderId="0" xfId="0" applyFont="1" applyFill="1"/>
    <xf numFmtId="0" fontId="0" fillId="0" borderId="0" xfId="0" applyAlignment="1"/>
    <xf numFmtId="0" fontId="19" fillId="2" borderId="0" xfId="0" applyFont="1" applyFill="1" applyAlignment="1"/>
    <xf numFmtId="0" fontId="28" fillId="4" borderId="0" xfId="0" applyFont="1" applyFill="1"/>
    <xf numFmtId="0" fontId="17" fillId="2" borderId="11" xfId="0" applyFont="1" applyFill="1" applyBorder="1" applyAlignment="1">
      <alignment horizontal="center"/>
    </xf>
    <xf numFmtId="0" fontId="3" fillId="0" borderId="0" xfId="0" applyFont="1" applyFill="1" applyProtection="1">
      <protection hidden="1"/>
    </xf>
    <xf numFmtId="3" fontId="11" fillId="3" borderId="2" xfId="0" applyNumberFormat="1" applyFont="1" applyFill="1" applyBorder="1" applyAlignment="1" applyProtection="1">
      <alignment horizontal="center" vertical="center"/>
      <protection locked="0"/>
    </xf>
    <xf numFmtId="3" fontId="11" fillId="4" borderId="2" xfId="0" applyNumberFormat="1" applyFont="1" applyFill="1" applyBorder="1" applyAlignment="1" applyProtection="1">
      <alignment horizontal="center" vertical="center"/>
    </xf>
    <xf numFmtId="0" fontId="0" fillId="0" borderId="0" xfId="0" applyFill="1"/>
    <xf numFmtId="0" fontId="17" fillId="2" borderId="0" xfId="0" applyFont="1" applyFill="1" applyAlignment="1">
      <alignment horizontal="right"/>
    </xf>
    <xf numFmtId="0" fontId="37" fillId="2" borderId="0" xfId="0" applyFont="1" applyFill="1" applyBorder="1"/>
    <xf numFmtId="0" fontId="37" fillId="0" borderId="0" xfId="0" applyFont="1"/>
    <xf numFmtId="0" fontId="28" fillId="0" borderId="0" xfId="1" applyFont="1" applyBorder="1" applyProtection="1"/>
    <xf numFmtId="0" fontId="17" fillId="0" borderId="0" xfId="1" applyFont="1" applyBorder="1" applyAlignment="1" applyProtection="1">
      <alignment horizontal="center" vertical="center"/>
    </xf>
    <xf numFmtId="0" fontId="6" fillId="0" borderId="8" xfId="1" applyFont="1" applyBorder="1" applyProtection="1"/>
    <xf numFmtId="0" fontId="4" fillId="4" borderId="0" xfId="2" applyFont="1" applyFill="1" applyAlignment="1" applyProtection="1">
      <alignment horizontal="center" vertical="center"/>
    </xf>
    <xf numFmtId="0" fontId="4" fillId="4" borderId="0" xfId="0" applyFont="1" applyFill="1" applyAlignment="1">
      <alignment horizontal="center" vertical="center"/>
    </xf>
    <xf numFmtId="0" fontId="1" fillId="4" borderId="0" xfId="0" applyFont="1" applyFill="1" applyAlignment="1">
      <alignment horizontal="center" vertical="center"/>
    </xf>
    <xf numFmtId="0" fontId="38" fillId="2" borderId="0" xfId="0" applyFont="1" applyFill="1"/>
    <xf numFmtId="0" fontId="3" fillId="0" borderId="0" xfId="0" applyFont="1" applyFill="1" applyAlignment="1">
      <alignment vertical="center"/>
    </xf>
    <xf numFmtId="0" fontId="4" fillId="0" borderId="0" xfId="0" applyFont="1" applyFill="1"/>
    <xf numFmtId="0" fontId="4" fillId="0" borderId="0" xfId="0" applyFont="1" applyFill="1" applyProtection="1">
      <protection hidden="1"/>
    </xf>
    <xf numFmtId="0" fontId="6" fillId="2" borderId="8" xfId="0" applyFont="1" applyFill="1" applyBorder="1" applyAlignment="1">
      <alignment horizontal="center"/>
    </xf>
    <xf numFmtId="0" fontId="4" fillId="0" borderId="0" xfId="2" applyFont="1" applyFill="1" applyProtection="1"/>
    <xf numFmtId="0" fontId="6" fillId="2" borderId="14" xfId="0" applyFont="1" applyFill="1" applyBorder="1" applyAlignment="1">
      <alignment horizontal="center"/>
    </xf>
    <xf numFmtId="0" fontId="6" fillId="2" borderId="7" xfId="0" applyFont="1" applyFill="1" applyBorder="1" applyAlignment="1">
      <alignment horizontal="center"/>
    </xf>
    <xf numFmtId="0" fontId="40" fillId="0" borderId="0" xfId="1" applyFont="1" applyBorder="1" applyProtection="1"/>
    <xf numFmtId="0" fontId="24" fillId="2" borderId="0" xfId="0" applyFont="1" applyFill="1" applyBorder="1" applyAlignment="1" applyProtection="1">
      <alignment horizontal="left" vertical="center"/>
    </xf>
    <xf numFmtId="0" fontId="39" fillId="0" borderId="0" xfId="2" applyFont="1" applyFill="1" applyBorder="1" applyProtection="1"/>
    <xf numFmtId="0" fontId="28" fillId="2" borderId="0" xfId="0" applyFont="1" applyFill="1"/>
    <xf numFmtId="0" fontId="12" fillId="0" borderId="11" xfId="2" applyFont="1" applyFill="1" applyBorder="1" applyAlignment="1" applyProtection="1">
      <alignment vertical="center"/>
    </xf>
    <xf numFmtId="0" fontId="12" fillId="0" borderId="0" xfId="2" applyFont="1" applyFill="1" applyBorder="1" applyAlignment="1" applyProtection="1">
      <alignment vertical="center"/>
    </xf>
    <xf numFmtId="0" fontId="4" fillId="2" borderId="0" xfId="3" applyFont="1" applyFill="1" applyBorder="1" applyProtection="1"/>
    <xf numFmtId="0" fontId="13" fillId="2" borderId="10" xfId="0" applyFont="1" applyFill="1" applyBorder="1" applyAlignment="1">
      <alignment horizontal="center" vertical="top"/>
    </xf>
    <xf numFmtId="0" fontId="4" fillId="2" borderId="0" xfId="1" applyFont="1" applyFill="1" applyAlignment="1" applyProtection="1"/>
    <xf numFmtId="0" fontId="45" fillId="2" borderId="0" xfId="0" applyFont="1" applyFill="1" applyBorder="1"/>
    <xf numFmtId="0" fontId="11" fillId="0" borderId="0" xfId="1" applyFont="1" applyAlignment="1" applyProtection="1">
      <alignment horizontal="left"/>
    </xf>
    <xf numFmtId="0" fontId="11" fillId="0" borderId="0" xfId="1" applyFont="1" applyAlignment="1" applyProtection="1">
      <alignment horizontal="left" vertical="top"/>
    </xf>
    <xf numFmtId="0" fontId="12" fillId="0" borderId="0" xfId="0" applyFont="1" applyBorder="1" applyAlignment="1" applyProtection="1">
      <alignment vertical="center" wrapText="1"/>
    </xf>
    <xf numFmtId="3" fontId="6" fillId="0" borderId="0" xfId="1" applyNumberFormat="1" applyFont="1" applyFill="1" applyBorder="1" applyAlignment="1" applyProtection="1">
      <alignment horizontal="right"/>
    </xf>
    <xf numFmtId="0" fontId="4" fillId="0" borderId="0" xfId="2" applyFont="1" applyFill="1" applyAlignment="1" applyProtection="1">
      <alignment horizontal="center" vertical="center"/>
    </xf>
    <xf numFmtId="0" fontId="6" fillId="0" borderId="3" xfId="0" applyFont="1" applyFill="1" applyBorder="1" applyAlignment="1">
      <alignment horizontal="left" vertical="center" wrapText="1"/>
    </xf>
    <xf numFmtId="0" fontId="38" fillId="2" borderId="0" xfId="0" applyFont="1" applyFill="1" applyProtection="1"/>
    <xf numFmtId="0" fontId="8" fillId="2" borderId="0" xfId="0" applyFont="1" applyFill="1"/>
    <xf numFmtId="0" fontId="51" fillId="2" borderId="0" xfId="0" applyFont="1" applyFill="1" applyBorder="1" applyProtection="1"/>
    <xf numFmtId="0" fontId="52" fillId="0" borderId="0" xfId="0" applyFont="1"/>
    <xf numFmtId="0" fontId="3" fillId="0" borderId="0" xfId="1" applyFont="1" applyProtection="1"/>
    <xf numFmtId="3" fontId="8" fillId="3" borderId="2" xfId="1" applyNumberFormat="1" applyFont="1" applyFill="1" applyBorder="1" applyAlignment="1" applyProtection="1">
      <alignment horizontal="right"/>
      <protection locked="0"/>
    </xf>
    <xf numFmtId="3" fontId="13" fillId="4" borderId="2" xfId="1" applyNumberFormat="1" applyFont="1" applyFill="1" applyBorder="1" applyAlignment="1" applyProtection="1">
      <alignment horizontal="right"/>
    </xf>
    <xf numFmtId="3" fontId="11" fillId="0" borderId="0" xfId="0" applyNumberFormat="1" applyFont="1" applyFill="1" applyBorder="1" applyAlignment="1">
      <alignment horizontal="center"/>
    </xf>
    <xf numFmtId="3" fontId="11" fillId="0" borderId="15" xfId="0" applyNumberFormat="1" applyFont="1" applyFill="1" applyBorder="1" applyAlignment="1">
      <alignment horizontal="center" vertical="center"/>
    </xf>
    <xf numFmtId="3" fontId="11" fillId="3" borderId="14" xfId="0" applyNumberFormat="1" applyFont="1" applyFill="1" applyBorder="1" applyAlignment="1" applyProtection="1">
      <alignment horizontal="center" vertical="center"/>
      <protection locked="0"/>
    </xf>
    <xf numFmtId="49" fontId="8" fillId="2" borderId="0" xfId="0" applyNumberFormat="1" applyFont="1" applyFill="1" applyAlignment="1" applyProtection="1">
      <alignment horizontal="right"/>
      <protection hidden="1"/>
    </xf>
    <xf numFmtId="0" fontId="8" fillId="0" borderId="0" xfId="1" applyFont="1" applyProtection="1"/>
    <xf numFmtId="0" fontId="8" fillId="2" borderId="0" xfId="2" applyFont="1" applyFill="1" applyProtection="1"/>
    <xf numFmtId="0" fontId="3" fillId="2" borderId="0" xfId="0" applyFont="1" applyFill="1" applyBorder="1" applyAlignment="1" applyProtection="1">
      <alignment horizontal="right" vertical="center"/>
    </xf>
    <xf numFmtId="0" fontId="13" fillId="2" borderId="8" xfId="0" applyFont="1" applyFill="1" applyBorder="1" applyAlignment="1">
      <alignment horizontal="left" vertical="center"/>
    </xf>
    <xf numFmtId="0" fontId="31" fillId="2" borderId="0" xfId="0" applyFont="1" applyFill="1"/>
    <xf numFmtId="0" fontId="49" fillId="0" borderId="0" xfId="0" applyFont="1" applyFill="1"/>
    <xf numFmtId="0" fontId="49" fillId="0" borderId="0" xfId="0" applyFont="1" applyFill="1" applyProtection="1">
      <protection hidden="1"/>
    </xf>
    <xf numFmtId="0" fontId="49" fillId="0" borderId="0" xfId="0" applyFont="1" applyFill="1" applyAlignment="1">
      <alignment vertical="center"/>
    </xf>
    <xf numFmtId="0" fontId="48" fillId="0" borderId="0" xfId="0" applyFont="1" applyFill="1"/>
    <xf numFmtId="0" fontId="53" fillId="4" borderId="0" xfId="0" applyFont="1" applyFill="1" applyAlignment="1">
      <alignment horizontal="center"/>
    </xf>
    <xf numFmtId="0" fontId="53" fillId="4" borderId="0" xfId="0" applyFont="1" applyFill="1" applyAlignment="1">
      <alignment horizontal="center" vertical="center"/>
    </xf>
    <xf numFmtId="0" fontId="38" fillId="2" borderId="0" xfId="0" applyFont="1" applyFill="1" applyAlignment="1" applyProtection="1">
      <alignment horizontal="left" indent="1"/>
    </xf>
    <xf numFmtId="0" fontId="54" fillId="2" borderId="0" xfId="2" applyFont="1" applyFill="1" applyAlignment="1" applyProtection="1">
      <alignment horizontal="left" indent="1"/>
    </xf>
    <xf numFmtId="0" fontId="55" fillId="0" borderId="0" xfId="0" applyFont="1"/>
    <xf numFmtId="0" fontId="56" fillId="0" borderId="0" xfId="0" applyFont="1" applyFill="1" applyBorder="1" applyAlignment="1" applyProtection="1">
      <alignment horizontal="left"/>
      <protection hidden="1"/>
    </xf>
    <xf numFmtId="0" fontId="55" fillId="0" borderId="0" xfId="0" applyFont="1" applyAlignment="1">
      <alignment vertical="center"/>
    </xf>
    <xf numFmtId="0" fontId="49" fillId="0" borderId="0" xfId="0" applyFont="1" applyFill="1" applyAlignment="1" applyProtection="1">
      <alignment horizontal="center"/>
      <protection hidden="1"/>
    </xf>
    <xf numFmtId="0" fontId="55" fillId="0" borderId="0" xfId="0" applyFont="1" applyBorder="1"/>
    <xf numFmtId="0" fontId="57" fillId="0" borderId="0" xfId="0" applyFont="1" applyBorder="1" applyAlignment="1">
      <alignment horizontal="center"/>
    </xf>
    <xf numFmtId="0" fontId="58" fillId="0" borderId="0" xfId="0" applyFont="1" applyAlignment="1">
      <alignment horizontal="center"/>
    </xf>
    <xf numFmtId="3" fontId="56" fillId="0" borderId="0" xfId="0" applyNumberFormat="1" applyFont="1" applyFill="1" applyBorder="1" applyAlignment="1" applyProtection="1">
      <alignment horizontal="center" vertical="center"/>
      <protection hidden="1"/>
    </xf>
    <xf numFmtId="3" fontId="56" fillId="0" borderId="0" xfId="0" applyNumberFormat="1" applyFont="1" applyFill="1" applyBorder="1" applyAlignment="1" applyProtection="1">
      <alignment horizontal="right" vertical="center"/>
      <protection hidden="1"/>
    </xf>
    <xf numFmtId="0" fontId="55" fillId="0" borderId="0" xfId="0" applyFont="1" applyProtection="1">
      <protection hidden="1"/>
    </xf>
    <xf numFmtId="0" fontId="13" fillId="2" borderId="0" xfId="1" applyFont="1" applyFill="1" applyProtection="1"/>
    <xf numFmtId="0" fontId="13" fillId="0" borderId="0" xfId="1" applyFont="1" applyProtection="1"/>
    <xf numFmtId="0" fontId="13" fillId="4" borderId="0" xfId="1" applyFont="1" applyFill="1" applyAlignment="1" applyProtection="1">
      <alignment horizontal="center"/>
    </xf>
    <xf numFmtId="0" fontId="38" fillId="2" borderId="0" xfId="0" applyFont="1" applyFill="1" applyAlignment="1" applyProtection="1">
      <alignment horizontal="left" indent="3"/>
    </xf>
    <xf numFmtId="0" fontId="54" fillId="2" borderId="0" xfId="2" applyFont="1" applyFill="1" applyAlignment="1" applyProtection="1">
      <alignment horizontal="left" indent="3"/>
    </xf>
    <xf numFmtId="0" fontId="8" fillId="0" borderId="0" xfId="0" applyFont="1" applyBorder="1" applyAlignment="1">
      <alignment horizontal="right"/>
    </xf>
    <xf numFmtId="0" fontId="0" fillId="0" borderId="0" xfId="0" applyBorder="1"/>
    <xf numFmtId="3" fontId="11" fillId="0" borderId="11" xfId="0" applyNumberFormat="1" applyFont="1" applyFill="1" applyBorder="1" applyAlignment="1" applyProtection="1">
      <alignment horizontal="center" vertical="center"/>
    </xf>
    <xf numFmtId="0" fontId="6" fillId="0" borderId="5" xfId="0" applyFont="1" applyFill="1" applyBorder="1" applyAlignment="1">
      <alignment horizontal="left" vertical="center" wrapText="1"/>
    </xf>
    <xf numFmtId="0" fontId="3" fillId="6" borderId="0" xfId="0" applyFont="1" applyFill="1"/>
    <xf numFmtId="0" fontId="50" fillId="6" borderId="0" xfId="0" applyFont="1" applyFill="1"/>
    <xf numFmtId="0" fontId="48" fillId="6" borderId="0" xfId="0" applyFont="1" applyFill="1"/>
    <xf numFmtId="0" fontId="48" fillId="6" borderId="0" xfId="0" applyFont="1" applyFill="1" applyAlignment="1">
      <alignment horizontal="center"/>
    </xf>
    <xf numFmtId="0" fontId="48" fillId="6" borderId="0" xfId="0" applyFont="1" applyFill="1" applyAlignment="1">
      <alignment horizontal="center" vertical="center"/>
    </xf>
    <xf numFmtId="0" fontId="50" fillId="6" borderId="0" xfId="0" applyFont="1" applyFill="1" applyAlignment="1">
      <alignment vertical="center"/>
    </xf>
    <xf numFmtId="0" fontId="59" fillId="6" borderId="0" xfId="0" applyFont="1" applyFill="1" applyAlignment="1">
      <alignment horizontal="center" vertical="center"/>
    </xf>
    <xf numFmtId="3" fontId="50" fillId="6" borderId="0" xfId="0" applyNumberFormat="1" applyFont="1" applyFill="1" applyBorder="1" applyAlignment="1">
      <alignment horizontal="center"/>
    </xf>
    <xf numFmtId="0" fontId="60" fillId="6" borderId="0" xfId="0" applyFont="1" applyFill="1" applyProtection="1">
      <protection hidden="1"/>
    </xf>
    <xf numFmtId="0" fontId="59" fillId="6" borderId="0" xfId="0" applyFont="1" applyFill="1" applyProtection="1">
      <protection hidden="1"/>
    </xf>
    <xf numFmtId="0" fontId="59" fillId="6" borderId="0" xfId="0" applyFont="1" applyFill="1" applyProtection="1"/>
    <xf numFmtId="0" fontId="61" fillId="6" borderId="0" xfId="0" applyFont="1" applyFill="1" applyBorder="1" applyAlignment="1" applyProtection="1">
      <alignment horizontal="center"/>
      <protection hidden="1"/>
    </xf>
    <xf numFmtId="0" fontId="60" fillId="6" borderId="0" xfId="0" applyFont="1" applyFill="1" applyAlignment="1" applyProtection="1">
      <alignment vertical="center"/>
      <protection hidden="1"/>
    </xf>
    <xf numFmtId="0" fontId="60" fillId="6" borderId="0" xfId="0" applyFont="1" applyFill="1" applyBorder="1" applyAlignment="1" applyProtection="1">
      <alignment horizontal="center"/>
      <protection hidden="1"/>
    </xf>
    <xf numFmtId="0" fontId="59" fillId="6" borderId="0" xfId="0" applyFont="1" applyFill="1" applyAlignment="1" applyProtection="1">
      <alignment vertical="center"/>
      <protection hidden="1"/>
    </xf>
    <xf numFmtId="0" fontId="60" fillId="6" borderId="0" xfId="0" applyFont="1" applyFill="1" applyBorder="1" applyAlignment="1" applyProtection="1">
      <alignment horizontal="left"/>
      <protection hidden="1"/>
    </xf>
    <xf numFmtId="0" fontId="59" fillId="6" borderId="0" xfId="0" applyFont="1" applyFill="1" applyAlignment="1" applyProtection="1">
      <alignment horizontal="center"/>
      <protection hidden="1"/>
    </xf>
    <xf numFmtId="0" fontId="59" fillId="6" borderId="0" xfId="0" applyFont="1" applyFill="1" applyAlignment="1" applyProtection="1">
      <alignment horizontal="center" vertical="center"/>
      <protection hidden="1"/>
    </xf>
    <xf numFmtId="0" fontId="48" fillId="6" borderId="0" xfId="0" applyFont="1" applyFill="1" applyBorder="1" applyAlignment="1" applyProtection="1">
      <alignment horizontal="left"/>
      <protection hidden="1"/>
    </xf>
    <xf numFmtId="0" fontId="59" fillId="6" borderId="0" xfId="0" applyFont="1" applyFill="1" applyBorder="1" applyAlignment="1" applyProtection="1">
      <alignment horizontal="center"/>
      <protection hidden="1"/>
    </xf>
    <xf numFmtId="0" fontId="62" fillId="6" borderId="0" xfId="0" applyFont="1" applyFill="1" applyBorder="1" applyProtection="1">
      <protection hidden="1"/>
    </xf>
    <xf numFmtId="0" fontId="62" fillId="6" borderId="0" xfId="0" applyFont="1" applyFill="1" applyBorder="1" applyAlignment="1" applyProtection="1">
      <alignment horizontal="left"/>
      <protection hidden="1"/>
    </xf>
    <xf numFmtId="0" fontId="59" fillId="6" borderId="0" xfId="0" applyFont="1" applyFill="1" applyBorder="1" applyProtection="1">
      <protection hidden="1"/>
    </xf>
    <xf numFmtId="3" fontId="48" fillId="6" borderId="0" xfId="0" applyNumberFormat="1" applyFont="1" applyFill="1" applyBorder="1" applyAlignment="1" applyProtection="1">
      <alignment horizontal="left"/>
      <protection hidden="1"/>
    </xf>
    <xf numFmtId="3" fontId="48" fillId="6" borderId="0" xfId="0" applyNumberFormat="1" applyFont="1" applyFill="1" applyBorder="1" applyAlignment="1" applyProtection="1">
      <alignment horizontal="center" vertical="center"/>
      <protection hidden="1"/>
    </xf>
    <xf numFmtId="0" fontId="61" fillId="6" borderId="0" xfId="0" applyFont="1" applyFill="1" applyAlignment="1" applyProtection="1">
      <alignment horizontal="center"/>
      <protection hidden="1"/>
    </xf>
    <xf numFmtId="0" fontId="63" fillId="6" borderId="0" xfId="0" applyFont="1" applyFill="1" applyAlignment="1" applyProtection="1">
      <alignment horizontal="center"/>
      <protection hidden="1"/>
    </xf>
    <xf numFmtId="3" fontId="50" fillId="6" borderId="0" xfId="0" applyNumberFormat="1" applyFont="1" applyFill="1" applyBorder="1" applyAlignment="1" applyProtection="1">
      <alignment horizontal="left" vertical="center"/>
      <protection hidden="1"/>
    </xf>
    <xf numFmtId="3" fontId="50" fillId="6" borderId="0" xfId="0" applyNumberFormat="1" applyFont="1" applyFill="1" applyBorder="1" applyAlignment="1" applyProtection="1">
      <alignment horizontal="center" vertical="center"/>
      <protection hidden="1"/>
    </xf>
    <xf numFmtId="3" fontId="50" fillId="6" borderId="0" xfId="0" applyNumberFormat="1" applyFont="1" applyFill="1" applyBorder="1" applyAlignment="1" applyProtection="1">
      <alignment horizontal="right" vertical="center"/>
      <protection hidden="1"/>
    </xf>
    <xf numFmtId="0" fontId="59" fillId="6" borderId="0" xfId="0" applyFont="1" applyFill="1"/>
    <xf numFmtId="0" fontId="61" fillId="6" borderId="0" xfId="0" applyFont="1" applyFill="1" applyAlignment="1">
      <alignment horizontal="center"/>
    </xf>
    <xf numFmtId="0" fontId="60" fillId="6" borderId="0" xfId="0" applyFont="1" applyFill="1"/>
    <xf numFmtId="0" fontId="60" fillId="6" borderId="0" xfId="0" applyFont="1" applyFill="1" applyAlignment="1">
      <alignment horizontal="center"/>
    </xf>
    <xf numFmtId="0" fontId="55" fillId="6" borderId="0" xfId="0" applyFont="1" applyFill="1"/>
    <xf numFmtId="0" fontId="64" fillId="6" borderId="0" xfId="0" applyFont="1" applyFill="1" applyAlignment="1" applyProtection="1">
      <alignment horizontal="center"/>
    </xf>
    <xf numFmtId="1" fontId="65" fillId="6" borderId="0" xfId="0" applyNumberFormat="1" applyFont="1" applyFill="1" applyProtection="1"/>
    <xf numFmtId="0" fontId="11" fillId="6" borderId="0" xfId="2" applyFont="1" applyFill="1" applyProtection="1"/>
    <xf numFmtId="0" fontId="34" fillId="6" borderId="0" xfId="2" applyFont="1" applyFill="1" applyProtection="1"/>
    <xf numFmtId="0" fontId="4" fillId="6" borderId="0" xfId="2" applyFont="1" applyFill="1" applyProtection="1"/>
    <xf numFmtId="0" fontId="6" fillId="6" borderId="0" xfId="2" applyFont="1" applyFill="1" applyProtection="1"/>
    <xf numFmtId="0" fontId="9" fillId="6" borderId="0" xfId="2" applyFont="1" applyFill="1" applyProtection="1"/>
    <xf numFmtId="0" fontId="3" fillId="2" borderId="0" xfId="0" applyFont="1" applyFill="1" applyBorder="1" applyAlignment="1" applyProtection="1">
      <alignment vertical="center"/>
    </xf>
    <xf numFmtId="0" fontId="6" fillId="2" borderId="0" xfId="0" applyFont="1" applyFill="1" applyBorder="1" applyAlignment="1" applyProtection="1">
      <alignment vertical="center"/>
    </xf>
    <xf numFmtId="0" fontId="15" fillId="2" borderId="0" xfId="0" applyFont="1" applyFill="1" applyBorder="1" applyAlignment="1" applyProtection="1">
      <alignment vertical="center"/>
    </xf>
    <xf numFmtId="0" fontId="11" fillId="2" borderId="0" xfId="0" applyFont="1" applyFill="1" applyAlignment="1">
      <alignment vertical="center"/>
    </xf>
    <xf numFmtId="0" fontId="28" fillId="2" borderId="0" xfId="0" applyFont="1" applyFill="1" applyAlignment="1">
      <alignment horizontal="left" indent="1"/>
    </xf>
    <xf numFmtId="0" fontId="11" fillId="2" borderId="0" xfId="0" applyFont="1" applyFill="1" applyBorder="1" applyAlignment="1" applyProtection="1">
      <alignment horizontal="left" indent="1"/>
    </xf>
    <xf numFmtId="0" fontId="11" fillId="2" borderId="0" xfId="0" applyFont="1" applyFill="1" applyAlignment="1">
      <alignment horizontal="left" indent="1"/>
    </xf>
    <xf numFmtId="0" fontId="9" fillId="2" borderId="0" xfId="0" applyFont="1" applyFill="1" applyAlignment="1">
      <alignment horizontal="left" indent="1"/>
    </xf>
    <xf numFmtId="1" fontId="65" fillId="8" borderId="0" xfId="0" applyNumberFormat="1" applyFont="1" applyFill="1" applyProtection="1"/>
    <xf numFmtId="0" fontId="59" fillId="0" borderId="0" xfId="0" applyFont="1"/>
    <xf numFmtId="0" fontId="59" fillId="0" borderId="0" xfId="0" applyFont="1" applyAlignment="1">
      <alignment vertical="center"/>
    </xf>
    <xf numFmtId="0" fontId="53" fillId="0" borderId="0" xfId="0" applyFont="1" applyFill="1" applyAlignment="1">
      <alignment horizontal="center" vertical="center"/>
    </xf>
    <xf numFmtId="0" fontId="4" fillId="0" borderId="0" xfId="0" applyFont="1" applyFill="1" applyBorder="1" applyAlignment="1" applyProtection="1">
      <alignment horizontal="left"/>
    </xf>
    <xf numFmtId="3" fontId="41" fillId="0" borderId="13" xfId="1" applyNumberFormat="1" applyFont="1" applyFill="1" applyBorder="1" applyAlignment="1" applyProtection="1">
      <alignment horizontal="center" vertical="center"/>
    </xf>
    <xf numFmtId="3" fontId="11" fillId="0" borderId="5" xfId="0" applyNumberFormat="1" applyFont="1" applyFill="1" applyBorder="1" applyAlignment="1" applyProtection="1">
      <alignment horizontal="center" vertical="center"/>
    </xf>
    <xf numFmtId="3" fontId="13" fillId="9" borderId="20" xfId="1" applyNumberFormat="1" applyFont="1" applyFill="1" applyBorder="1" applyAlignment="1" applyProtection="1">
      <alignment horizontal="center" vertical="center"/>
      <protection locked="0"/>
    </xf>
    <xf numFmtId="0" fontId="6" fillId="0" borderId="21" xfId="1" applyFont="1" applyBorder="1" applyProtection="1"/>
    <xf numFmtId="3" fontId="13" fillId="4" borderId="22" xfId="1" applyNumberFormat="1" applyFont="1" applyFill="1" applyBorder="1" applyAlignment="1" applyProtection="1">
      <alignment horizontal="right"/>
    </xf>
    <xf numFmtId="0" fontId="11" fillId="2" borderId="0" xfId="0" applyFont="1" applyFill="1" applyBorder="1" applyAlignment="1" applyProtection="1">
      <alignment vertical="center" wrapText="1"/>
    </xf>
    <xf numFmtId="0" fontId="30" fillId="0" borderId="0" xfId="0" applyFont="1" applyAlignment="1"/>
    <xf numFmtId="0" fontId="19" fillId="2" borderId="0" xfId="0" applyFont="1" applyFill="1" applyBorder="1" applyAlignment="1" applyProtection="1">
      <alignment horizontal="left" wrapText="1"/>
    </xf>
    <xf numFmtId="0" fontId="29" fillId="2" borderId="0" xfId="0" applyFont="1" applyFill="1" applyBorder="1" applyAlignment="1">
      <alignment horizontal="left" wrapText="1"/>
    </xf>
    <xf numFmtId="0" fontId="30" fillId="0" borderId="0" xfId="0" applyFont="1" applyAlignment="1">
      <alignment wrapText="1"/>
    </xf>
    <xf numFmtId="0" fontId="35" fillId="7" borderId="0" xfId="0" applyFont="1" applyFill="1" applyAlignment="1">
      <alignment horizontal="center" vertical="center" wrapText="1"/>
    </xf>
    <xf numFmtId="0" fontId="36" fillId="7" borderId="0" xfId="0" applyFont="1" applyFill="1" applyAlignment="1">
      <alignment horizontal="center" vertical="center" wrapText="1"/>
    </xf>
    <xf numFmtId="0" fontId="3" fillId="0" borderId="2" xfId="2" quotePrefix="1" applyFont="1" applyBorder="1" applyAlignment="1" applyProtection="1">
      <alignment horizontal="left" vertical="center" wrapText="1"/>
    </xf>
    <xf numFmtId="0" fontId="44" fillId="0" borderId="2" xfId="2" applyFont="1" applyBorder="1" applyAlignment="1" applyProtection="1">
      <alignment horizontal="left" vertical="center" wrapText="1"/>
    </xf>
    <xf numFmtId="0" fontId="13" fillId="0" borderId="0" xfId="2" applyFont="1" applyFill="1" applyAlignment="1" applyProtection="1"/>
    <xf numFmtId="0" fontId="25" fillId="0" borderId="0" xfId="2" applyFont="1" applyFill="1" applyAlignment="1" applyProtection="1"/>
    <xf numFmtId="0" fontId="4" fillId="0" borderId="3" xfId="0" applyFont="1" applyBorder="1" applyAlignment="1" applyProtection="1">
      <alignment vertical="center" wrapText="1"/>
    </xf>
    <xf numFmtId="0" fontId="12" fillId="0" borderId="15" xfId="0" applyFont="1" applyBorder="1" applyAlignment="1" applyProtection="1">
      <alignment vertical="center" wrapText="1"/>
    </xf>
    <xf numFmtId="0" fontId="12" fillId="0" borderId="16" xfId="0" applyFont="1" applyBorder="1" applyAlignment="1" applyProtection="1">
      <alignment vertical="center" wrapText="1"/>
    </xf>
    <xf numFmtId="0" fontId="3" fillId="0" borderId="3" xfId="0" applyFont="1" applyBorder="1" applyAlignment="1" applyProtection="1">
      <alignment vertical="center" wrapText="1"/>
    </xf>
    <xf numFmtId="0" fontId="44" fillId="0" borderId="15" xfId="0" applyFont="1" applyBorder="1" applyAlignment="1" applyProtection="1">
      <alignment vertical="center" wrapText="1"/>
    </xf>
    <xf numFmtId="0" fontId="44" fillId="0" borderId="16" xfId="0" applyFont="1" applyBorder="1" applyAlignment="1" applyProtection="1">
      <alignment vertical="center" wrapText="1"/>
    </xf>
    <xf numFmtId="0" fontId="3" fillId="0" borderId="2" xfId="2" applyFont="1" applyBorder="1" applyAlignment="1" applyProtection="1">
      <alignment horizontal="left" vertical="center" wrapText="1"/>
    </xf>
    <xf numFmtId="0" fontId="6" fillId="0" borderId="4" xfId="1" applyFont="1" applyBorder="1" applyAlignment="1" applyProtection="1"/>
    <xf numFmtId="0" fontId="10" fillId="0" borderId="5" xfId="1" applyBorder="1" applyAlignment="1" applyProtection="1"/>
    <xf numFmtId="0" fontId="10" fillId="0" borderId="6" xfId="1" applyBorder="1" applyAlignment="1" applyProtection="1"/>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6" fillId="0" borderId="11" xfId="0" applyFont="1" applyFill="1" applyBorder="1" applyAlignment="1" applyProtection="1">
      <alignment horizontal="left" vertical="top"/>
    </xf>
    <xf numFmtId="0" fontId="0" fillId="0" borderId="11" xfId="0" applyBorder="1" applyAlignment="1">
      <alignment vertical="top"/>
    </xf>
    <xf numFmtId="0" fontId="38" fillId="2" borderId="0" xfId="0" applyFont="1" applyFill="1" applyAlignment="1"/>
    <xf numFmtId="0" fontId="0" fillId="0" borderId="0" xfId="0" applyAlignment="1"/>
    <xf numFmtId="0" fontId="25" fillId="3" borderId="4" xfId="2" applyFont="1" applyFill="1" applyBorder="1" applyAlignment="1" applyProtection="1">
      <alignment horizontal="center" wrapText="1"/>
      <protection locked="0"/>
    </xf>
    <xf numFmtId="0" fontId="25" fillId="3" borderId="5" xfId="2" applyFont="1" applyFill="1" applyBorder="1" applyAlignment="1" applyProtection="1">
      <alignment horizontal="center" wrapText="1"/>
      <protection locked="0"/>
    </xf>
    <xf numFmtId="0" fontId="25" fillId="3" borderId="6" xfId="2" applyFont="1" applyFill="1" applyBorder="1" applyAlignment="1" applyProtection="1">
      <alignment horizontal="center" wrapText="1"/>
      <protection locked="0"/>
    </xf>
    <xf numFmtId="0" fontId="25" fillId="3" borderId="8" xfId="2" applyFont="1" applyFill="1" applyBorder="1" applyAlignment="1" applyProtection="1">
      <alignment horizontal="center" wrapText="1"/>
      <protection locked="0"/>
    </xf>
    <xf numFmtId="0" fontId="25" fillId="3" borderId="0" xfId="2" applyFont="1" applyFill="1" applyBorder="1" applyAlignment="1" applyProtection="1">
      <alignment horizontal="center" wrapText="1"/>
      <protection locked="0"/>
    </xf>
    <xf numFmtId="0" fontId="25" fillId="3" borderId="9" xfId="2" applyFont="1" applyFill="1" applyBorder="1" applyAlignment="1" applyProtection="1">
      <alignment horizontal="center" wrapText="1"/>
      <protection locked="0"/>
    </xf>
    <xf numFmtId="0" fontId="25" fillId="3" borderId="12" xfId="2" applyFont="1" applyFill="1" applyBorder="1" applyAlignment="1" applyProtection="1">
      <alignment horizontal="center" wrapText="1"/>
      <protection locked="0"/>
    </xf>
    <xf numFmtId="0" fontId="25" fillId="3" borderId="11" xfId="2" applyFont="1" applyFill="1" applyBorder="1" applyAlignment="1" applyProtection="1">
      <alignment horizontal="center" wrapText="1"/>
      <protection locked="0"/>
    </xf>
    <xf numFmtId="0" fontId="25" fillId="3" borderId="13" xfId="2" applyFont="1" applyFill="1" applyBorder="1" applyAlignment="1" applyProtection="1">
      <alignment horizontal="center" wrapText="1"/>
      <protection locked="0"/>
    </xf>
    <xf numFmtId="0" fontId="25" fillId="0" borderId="0" xfId="2" applyFont="1" applyFill="1" applyBorder="1" applyProtection="1"/>
    <xf numFmtId="0" fontId="8" fillId="0" borderId="0" xfId="2" applyFont="1" applyFill="1" applyBorder="1" applyProtection="1"/>
    <xf numFmtId="0" fontId="25" fillId="0" borderId="4" xfId="2" applyFont="1" applyFill="1" applyBorder="1" applyAlignment="1" applyProtection="1">
      <alignment horizontal="left" vertical="center" indent="2"/>
    </xf>
    <xf numFmtId="0" fontId="25" fillId="0" borderId="5" xfId="2" applyFont="1" applyFill="1" applyBorder="1" applyProtection="1"/>
    <xf numFmtId="0" fontId="8" fillId="0" borderId="5" xfId="2" applyFont="1" applyFill="1" applyBorder="1" applyProtection="1"/>
    <xf numFmtId="0" fontId="25" fillId="0" borderId="8" xfId="2" applyFont="1" applyFill="1" applyBorder="1" applyAlignment="1" applyProtection="1">
      <alignment horizontal="left" vertical="center" indent="2"/>
    </xf>
    <xf numFmtId="0" fontId="8" fillId="0" borderId="6" xfId="2" applyFont="1" applyFill="1" applyBorder="1" applyProtection="1"/>
    <xf numFmtId="0" fontId="8" fillId="0" borderId="9" xfId="2" applyFont="1" applyFill="1" applyBorder="1" applyProtection="1"/>
    <xf numFmtId="0" fontId="25" fillId="3" borderId="8" xfId="2" applyFont="1" applyFill="1" applyBorder="1" applyAlignment="1" applyProtection="1">
      <alignment horizontal="left" vertical="center" indent="2"/>
    </xf>
    <xf numFmtId="0" fontId="25" fillId="3" borderId="0" xfId="2" applyFont="1" applyFill="1" applyBorder="1" applyProtection="1"/>
    <xf numFmtId="0" fontId="8" fillId="3" borderId="0" xfId="2" applyFont="1" applyFill="1" applyBorder="1" applyProtection="1"/>
    <xf numFmtId="0" fontId="8" fillId="3" borderId="9" xfId="2" applyFont="1" applyFill="1" applyBorder="1" applyProtection="1"/>
    <xf numFmtId="0" fontId="12" fillId="0" borderId="11" xfId="2" applyFont="1" applyFill="1" applyBorder="1" applyProtection="1"/>
    <xf numFmtId="0" fontId="4" fillId="0" borderId="11" xfId="2" applyFont="1" applyFill="1" applyBorder="1" applyProtection="1"/>
  </cellXfs>
  <cellStyles count="5">
    <cellStyle name="Normal_PV1_2002_d" xfId="1" xr:uid="{00000000-0005-0000-0000-000000000000}"/>
    <cellStyle name="Normal_PV1_2002_f" xfId="2" xr:uid="{00000000-0005-0000-0000-000001000000}"/>
    <cellStyle name="Normal_PV2_2002_f_page1" xfId="3" xr:uid="{00000000-0005-0000-0000-000002000000}"/>
    <cellStyle name="Standard" xfId="0" builtinId="0"/>
    <cellStyle name="xxx"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26669</xdr:colOff>
      <xdr:row>35</xdr:row>
      <xdr:rowOff>142875</xdr:rowOff>
    </xdr:from>
    <xdr:to>
      <xdr:col>12</xdr:col>
      <xdr:colOff>3449</xdr:colOff>
      <xdr:row>42</xdr:row>
      <xdr:rowOff>108135</xdr:rowOff>
    </xdr:to>
    <xdr:sp macro="" textlink="">
      <xdr:nvSpPr>
        <xdr:cNvPr id="1054" name="Rectangle 2">
          <a:extLst>
            <a:ext uri="{FF2B5EF4-FFF2-40B4-BE49-F238E27FC236}">
              <a16:creationId xmlns:a16="http://schemas.microsoft.com/office/drawing/2014/main" id="{00000000-0008-0000-0000-00001E040000}"/>
            </a:ext>
          </a:extLst>
        </xdr:cNvPr>
        <xdr:cNvSpPr>
          <a:spLocks noChangeArrowheads="1"/>
        </xdr:cNvSpPr>
      </xdr:nvSpPr>
      <xdr:spPr bwMode="auto">
        <a:xfrm>
          <a:off x="5276849" y="8532495"/>
          <a:ext cx="2880000" cy="1314000"/>
        </a:xfrm>
        <a:prstGeom prst="rect">
          <a:avLst/>
        </a:prstGeom>
        <a:solidFill>
          <a:srgbClr val="CCFFCC"/>
        </a:solidFill>
        <a:ln w="9525">
          <a:solidFill>
            <a:srgbClr val="000000"/>
          </a:solidFill>
          <a:miter lim="800000"/>
          <a:headEnd/>
          <a:tailEnd/>
        </a:ln>
      </xdr:spPr>
    </xdr:sp>
    <xdr:clientData/>
  </xdr:twoCellAnchor>
  <xdr:twoCellAnchor>
    <xdr:from>
      <xdr:col>7</xdr:col>
      <xdr:colOff>1320165</xdr:colOff>
      <xdr:row>36</xdr:row>
      <xdr:rowOff>51435</xdr:rowOff>
    </xdr:from>
    <xdr:to>
      <xdr:col>7</xdr:col>
      <xdr:colOff>1653540</xdr:colOff>
      <xdr:row>42</xdr:row>
      <xdr:rowOff>0</xdr:rowOff>
    </xdr:to>
    <xdr:sp macro="" textlink="">
      <xdr:nvSpPr>
        <xdr:cNvPr id="1058" name="AutoShape 8">
          <a:extLst>
            <a:ext uri="{FF2B5EF4-FFF2-40B4-BE49-F238E27FC236}">
              <a16:creationId xmlns:a16="http://schemas.microsoft.com/office/drawing/2014/main" id="{00000000-0008-0000-0000-000022040000}"/>
            </a:ext>
          </a:extLst>
        </xdr:cNvPr>
        <xdr:cNvSpPr>
          <a:spLocks/>
        </xdr:cNvSpPr>
      </xdr:nvSpPr>
      <xdr:spPr bwMode="auto">
        <a:xfrm>
          <a:off x="4421505" y="8631555"/>
          <a:ext cx="333375" cy="1106805"/>
        </a:xfrm>
        <a:prstGeom prst="rightBrace">
          <a:avLst>
            <a:gd name="adj1" fmla="val 3857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0</xdr:row>
      <xdr:rowOff>161925</xdr:rowOff>
    </xdr:from>
    <xdr:to>
      <xdr:col>6</xdr:col>
      <xdr:colOff>142875</xdr:colOff>
      <xdr:row>3</xdr:row>
      <xdr:rowOff>352425</xdr:rowOff>
    </xdr:to>
    <xdr:pic>
      <xdr:nvPicPr>
        <xdr:cNvPr id="1059" name="Picture 14" descr="Logo_CMYK_pos">
          <a:extLst>
            <a:ext uri="{FF2B5EF4-FFF2-40B4-BE49-F238E27FC236}">
              <a16:creationId xmlns:a16="http://schemas.microsoft.com/office/drawing/2014/main" id="{00000000-0008-0000-0000-00002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161925"/>
          <a:ext cx="275907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2143125</xdr:colOff>
      <xdr:row>0</xdr:row>
      <xdr:rowOff>133350</xdr:rowOff>
    </xdr:from>
    <xdr:to>
      <xdr:col>12</xdr:col>
      <xdr:colOff>171450</xdr:colOff>
      <xdr:row>3</xdr:row>
      <xdr:rowOff>330200</xdr:rowOff>
    </xdr:to>
    <xdr:pic>
      <xdr:nvPicPr>
        <xdr:cNvPr id="1060" name="Image 2">
          <a:extLst>
            <a:ext uri="{FF2B5EF4-FFF2-40B4-BE49-F238E27FC236}">
              <a16:creationId xmlns:a16="http://schemas.microsoft.com/office/drawing/2014/main" id="{00000000-0008-0000-0000-0000240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133350"/>
          <a:ext cx="31908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659130</xdr:colOff>
      <xdr:row>21</xdr:row>
      <xdr:rowOff>163830</xdr:rowOff>
    </xdr:from>
    <xdr:to>
      <xdr:col>6</xdr:col>
      <xdr:colOff>161944</xdr:colOff>
      <xdr:row>32</xdr:row>
      <xdr:rowOff>15</xdr:rowOff>
    </xdr:to>
    <xdr:sp macro="" textlink="">
      <xdr:nvSpPr>
        <xdr:cNvPr id="2052" name="Text Box 4">
          <a:extLst>
            <a:ext uri="{FF2B5EF4-FFF2-40B4-BE49-F238E27FC236}">
              <a16:creationId xmlns:a16="http://schemas.microsoft.com/office/drawing/2014/main" id="{00000000-0008-0000-0100-000004080000}"/>
            </a:ext>
          </a:extLst>
        </xdr:cNvPr>
        <xdr:cNvSpPr txBox="1">
          <a:spLocks noChangeArrowheads="1"/>
        </xdr:cNvSpPr>
      </xdr:nvSpPr>
      <xdr:spPr bwMode="auto">
        <a:xfrm>
          <a:off x="657225" y="4191000"/>
          <a:ext cx="4638675" cy="1924050"/>
        </a:xfrm>
        <a:prstGeom prst="rect">
          <a:avLst/>
        </a:prstGeom>
        <a:solidFill>
          <a:srgbClr val="E3E3E3"/>
        </a:solidFill>
        <a:ln w="9525">
          <a:solidFill>
            <a:srgbClr val="000000"/>
          </a:solidFill>
          <a:miter lim="800000"/>
          <a:headEnd/>
          <a:tailEnd/>
        </a:ln>
      </xdr:spPr>
      <xdr:txBody>
        <a:bodyPr vertOverflow="clip" wrap="square" lIns="27432" tIns="22860" rIns="0" bIns="0" anchor="t" upright="1"/>
        <a:lstStyle/>
        <a:p>
          <a:pPr algn="l" rtl="0">
            <a:lnSpc>
              <a:spcPts val="900"/>
            </a:lnSpc>
            <a:defRPr sz="1000"/>
          </a:pPr>
          <a:endParaRPr lang="de-CH" sz="1000" b="0" i="0" u="none" strike="noStrike" baseline="0">
            <a:solidFill>
              <a:srgbClr val="000000"/>
            </a:solidFill>
            <a:latin typeface="55 Helvetica Roman"/>
          </a:endParaRPr>
        </a:p>
        <a:p>
          <a:pPr rtl="0">
            <a:lnSpc>
              <a:spcPts val="1000"/>
            </a:lnSpc>
          </a:pPr>
          <a:endParaRPr lang="de-CH" sz="1000"/>
        </a:p>
        <a:p>
          <a:pPr algn="ctr" rtl="0">
            <a:lnSpc>
              <a:spcPts val="1200"/>
            </a:lnSpc>
          </a:pPr>
          <a:r>
            <a:rPr lang="de-CH" sz="1200" b="1" i="0" baseline="0">
              <a:solidFill>
                <a:srgbClr val="FF0000"/>
              </a:solidFill>
              <a:latin typeface="+mn-lt"/>
              <a:ea typeface="+mn-ea"/>
              <a:cs typeface="+mn-cs"/>
            </a:rPr>
            <a:t>Les tests de plausibilité</a:t>
          </a:r>
          <a:r>
            <a:rPr lang="de-CH" sz="1200" b="0" i="0" baseline="0">
              <a:solidFill>
                <a:srgbClr val="FF0000"/>
              </a:solidFill>
              <a:latin typeface="+mn-lt"/>
              <a:ea typeface="+mn-ea"/>
              <a:cs typeface="+mn-cs"/>
            </a:rPr>
            <a:t> </a:t>
          </a:r>
          <a:r>
            <a:rPr lang="de-CH" sz="1200" b="1" i="0" baseline="0">
              <a:solidFill>
                <a:srgbClr val="FF0000"/>
              </a:solidFill>
              <a:latin typeface="+mn-lt"/>
              <a:ea typeface="+mn-ea"/>
              <a:cs typeface="+mn-cs"/>
            </a:rPr>
            <a:t>doivent être valides pour le retour du  formulaire : pas de message d'erreur.</a:t>
          </a:r>
          <a:endParaRPr lang="de-CH" sz="1000"/>
        </a:p>
        <a:p>
          <a:pPr algn="ctr" rtl="0" fontAlgn="base">
            <a:lnSpc>
              <a:spcPts val="1100"/>
            </a:lnSpc>
          </a:pPr>
          <a:endParaRPr lang="de-CH" sz="1100" b="1" i="0" baseline="0">
            <a:latin typeface="+mn-lt"/>
            <a:ea typeface="+mn-ea"/>
            <a:cs typeface="+mn-cs"/>
          </a:endParaRPr>
        </a:p>
        <a:p>
          <a:pPr algn="ctr" rtl="0" fontAlgn="base">
            <a:lnSpc>
              <a:spcPts val="1800"/>
            </a:lnSpc>
          </a:pPr>
          <a:endParaRPr lang="de-CH" sz="1800" b="1" i="0" baseline="0">
            <a:latin typeface="+mn-lt"/>
            <a:ea typeface="+mn-ea"/>
            <a:cs typeface="+mn-cs"/>
          </a:endParaRPr>
        </a:p>
        <a:p>
          <a:pPr algn="ctr" rtl="0" fontAlgn="base">
            <a:lnSpc>
              <a:spcPts val="1100"/>
            </a:lnSpc>
          </a:pPr>
          <a:r>
            <a:rPr lang="de-CH" sz="1100" b="0" i="0" baseline="0">
              <a:latin typeface="+mn-lt"/>
              <a:ea typeface="+mn-ea"/>
              <a:cs typeface="+mn-cs"/>
            </a:rPr>
            <a:t>Les messages d'avertissement indiquent un état inattendu. Merci d'apporter un commentaire écrit sous T 2.3 en cas des messages d'avertissement.</a:t>
          </a:r>
          <a:endParaRPr lang="de-CH" sz="1100" b="1" i="0" baseline="0">
            <a:latin typeface="+mn-lt"/>
            <a:ea typeface="+mn-ea"/>
            <a:cs typeface="+mn-cs"/>
          </a:endParaRPr>
        </a:p>
        <a:p>
          <a:pPr algn="l" rtl="0">
            <a:lnSpc>
              <a:spcPts val="900"/>
            </a:lnSpc>
            <a:defRPr sz="1000"/>
          </a:pPr>
          <a:r>
            <a:rPr lang="de-CH" sz="1000" b="0" i="0" u="none" strike="noStrike" baseline="0">
              <a:solidFill>
                <a:srgbClr val="000000"/>
              </a:solidFill>
              <a:latin typeface="55 Helvetica Roman"/>
            </a:rPr>
            <a:t>.</a:t>
          </a:r>
          <a:endParaRPr lang="de-CH" sz="1000" b="1" i="0" u="none" strike="noStrike" baseline="0">
            <a:solidFill>
              <a:srgbClr val="DD0806"/>
            </a:solidFill>
            <a:latin typeface="55 Helvetica Roman"/>
          </a:endParaRPr>
        </a:p>
        <a:p>
          <a:pPr algn="l" rtl="0">
            <a:lnSpc>
              <a:spcPts val="900"/>
            </a:lnSpc>
            <a:defRPr sz="1000"/>
          </a:pPr>
          <a:endParaRPr lang="de-CH" sz="1000" b="1" i="0" u="none" strike="noStrike" baseline="0">
            <a:solidFill>
              <a:srgbClr val="DD0806"/>
            </a:solidFill>
            <a:latin typeface="55 Helvetica Roman"/>
          </a:endParaRPr>
        </a:p>
        <a:p>
          <a:pPr algn="l" rtl="0">
            <a:lnSpc>
              <a:spcPts val="900"/>
            </a:lnSpc>
            <a:defRPr sz="1000"/>
          </a:pPr>
          <a:endParaRPr lang="de-CH" sz="1000" b="0" i="0" u="none" strike="noStrike" baseline="0">
            <a:solidFill>
              <a:srgbClr val="000000"/>
            </a:solidFill>
            <a:latin typeface="55 Helvetica Roman"/>
          </a:endParaRPr>
        </a:p>
        <a:p>
          <a:pPr algn="l" rtl="0">
            <a:lnSpc>
              <a:spcPts val="1000"/>
            </a:lnSpc>
            <a:defRPr sz="1000"/>
          </a:pPr>
          <a:endParaRPr lang="de-CH" sz="1000" b="0" i="0" u="none" strike="noStrike" baseline="0">
            <a:solidFill>
              <a:srgbClr val="000000"/>
            </a:solidFill>
            <a:latin typeface="55 Helvetica Roman"/>
          </a:endParaRPr>
        </a:p>
        <a:p>
          <a:pPr algn="l" rtl="0">
            <a:lnSpc>
              <a:spcPts val="900"/>
            </a:lnSpc>
            <a:defRPr sz="1000"/>
          </a:pPr>
          <a:endParaRPr lang="de-CH" sz="1000" b="0" i="0" u="none" strike="noStrike" baseline="0">
            <a:solidFill>
              <a:srgbClr val="000000"/>
            </a:solidFill>
            <a:latin typeface="55 Helvetica Roman"/>
          </a:endParaRPr>
        </a:p>
        <a:p>
          <a:pPr algn="l" rtl="0">
            <a:lnSpc>
              <a:spcPts val="1000"/>
            </a:lnSpc>
            <a:defRPr sz="1000"/>
          </a:pPr>
          <a:endParaRPr lang="de-CH" sz="1000" b="0" i="0" u="none" strike="noStrike" baseline="0">
            <a:solidFill>
              <a:srgbClr val="000000"/>
            </a:solidFill>
            <a:latin typeface="55 Helvetica Roman"/>
          </a:endParaRPr>
        </a:p>
        <a:p>
          <a:pPr algn="l" rtl="0">
            <a:lnSpc>
              <a:spcPts val="900"/>
            </a:lnSpc>
            <a:defRPr sz="1000"/>
          </a:pPr>
          <a:endParaRPr lang="de-CH" sz="1000" b="0" i="0" u="none" strike="noStrike" baseline="0">
            <a:solidFill>
              <a:srgbClr val="000000"/>
            </a:solidFill>
            <a:latin typeface="55 Helvetica Roman"/>
          </a:endParaRPr>
        </a:p>
      </xdr:txBody>
    </xdr:sp>
    <xdr:clientData/>
  </xdr:twoCellAnchor>
  <xdr:twoCellAnchor>
    <xdr:from>
      <xdr:col>1</xdr:col>
      <xdr:colOff>640080</xdr:colOff>
      <xdr:row>10</xdr:row>
      <xdr:rowOff>133350</xdr:rowOff>
    </xdr:from>
    <xdr:to>
      <xdr:col>6</xdr:col>
      <xdr:colOff>144731</xdr:colOff>
      <xdr:row>20</xdr:row>
      <xdr:rowOff>171450</xdr:rowOff>
    </xdr:to>
    <xdr:sp macro="" textlink="">
      <xdr:nvSpPr>
        <xdr:cNvPr id="2054" name="Text Box 6">
          <a:extLst>
            <a:ext uri="{FF2B5EF4-FFF2-40B4-BE49-F238E27FC236}">
              <a16:creationId xmlns:a16="http://schemas.microsoft.com/office/drawing/2014/main" id="{00000000-0008-0000-0100-000006080000}"/>
            </a:ext>
          </a:extLst>
        </xdr:cNvPr>
        <xdr:cNvSpPr txBox="1">
          <a:spLocks noChangeArrowheads="1"/>
        </xdr:cNvSpPr>
      </xdr:nvSpPr>
      <xdr:spPr bwMode="auto">
        <a:xfrm>
          <a:off x="640080" y="2047875"/>
          <a:ext cx="4638626" cy="1952625"/>
        </a:xfrm>
        <a:prstGeom prst="rect">
          <a:avLst/>
        </a:prstGeom>
        <a:solidFill>
          <a:srgbClr val="FFCC99"/>
        </a:solidFill>
        <a:ln w="9525">
          <a:solidFill>
            <a:srgbClr val="000000"/>
          </a:solidFill>
          <a:miter lim="800000"/>
          <a:headEnd/>
          <a:tailEnd/>
        </a:ln>
      </xdr:spPr>
      <xdr:txBody>
        <a:bodyPr vertOverflow="clip" wrap="square" lIns="27432" tIns="22860" rIns="0" bIns="0" anchor="t" upright="1"/>
        <a:lstStyle/>
        <a:p>
          <a:pPr rtl="0">
            <a:spcBef>
              <a:spcPts val="600"/>
            </a:spcBef>
          </a:pPr>
          <a:endParaRPr lang="de-CH" sz="1100" b="0" i="0" baseline="0">
            <a:latin typeface="+mn-lt"/>
            <a:ea typeface="+mn-ea"/>
            <a:cs typeface="+mn-cs"/>
          </a:endParaRPr>
        </a:p>
        <a:p>
          <a:pPr rtl="0">
            <a:spcBef>
              <a:spcPts val="0"/>
            </a:spcBef>
          </a:pPr>
          <a:r>
            <a:rPr lang="de-CH" sz="1100" b="0" i="0" baseline="0">
              <a:latin typeface="+mn-lt"/>
              <a:ea typeface="+mn-ea"/>
              <a:cs typeface="+mn-cs"/>
            </a:rPr>
            <a:t>Toute modification de formatage du document Excel est interdite et pourra être assimilée à une falsification de document.</a:t>
          </a:r>
        </a:p>
        <a:p>
          <a:pPr rtl="0">
            <a:spcBef>
              <a:spcPts val="600"/>
            </a:spcBef>
          </a:pPr>
          <a:r>
            <a:rPr lang="de-CH" sz="1100" b="0" i="0" baseline="0">
              <a:latin typeface="+mn-lt"/>
              <a:ea typeface="+mn-ea"/>
              <a:cs typeface="+mn-cs"/>
            </a:rPr>
            <a:t>(-&gt; notamment l'ajout ou la suppression de lignes, de colonnes, de pages, de formules de calcul, de messages de plausibilité de même que la suppression de la protection des feuilles et la modification de la structure du document Excel au moyen de mots de passe).</a:t>
          </a:r>
        </a:p>
        <a:p>
          <a:pPr rtl="0">
            <a:spcBef>
              <a:spcPts val="600"/>
            </a:spcBef>
          </a:pPr>
          <a:r>
            <a:rPr lang="de-CH" sz="1100" b="0" i="0" baseline="0">
              <a:latin typeface="+mn-lt"/>
              <a:ea typeface="+mn-ea"/>
              <a:cs typeface="+mn-cs"/>
            </a:rPr>
            <a:t>La fonction "couper-coller" ne doit pas être utilisée car elle rend le formulaire inutilisable : dans ce cas il faudra remplir un nouveau formulaire entièrement. Le "copier-coller" est autorisé.</a:t>
          </a:r>
          <a:endParaRPr lang="de-CH" sz="1000" b="0" i="0" u="none" strike="noStrike" baseline="0">
            <a:solidFill>
              <a:srgbClr val="000000"/>
            </a:solidFill>
            <a:latin typeface="55 Helvetica Roman"/>
          </a:endParaRP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4:P66"/>
  <sheetViews>
    <sheetView showGridLines="0" tabSelected="1" workbookViewId="0"/>
  </sheetViews>
  <sheetFormatPr baseColWidth="10" defaultColWidth="11.5546875" defaultRowHeight="15"/>
  <cols>
    <col min="1" max="1" width="2.33203125" style="2" customWidth="1"/>
    <col min="2" max="4" width="5.6640625" style="2" customWidth="1"/>
    <col min="5" max="5" width="6.109375" style="2" customWidth="1"/>
    <col min="6" max="6" width="9.21875" style="2" customWidth="1"/>
    <col min="7" max="7" width="2.44140625" style="2" customWidth="1"/>
    <col min="8" max="8" width="25.6640625" style="2" customWidth="1"/>
    <col min="9" max="9" width="3.33203125" style="2" customWidth="1"/>
    <col min="10" max="10" width="11.5546875" style="2"/>
    <col min="11" max="11" width="12.33203125" style="2" customWidth="1"/>
    <col min="12" max="12" width="7.33203125" style="2" customWidth="1"/>
    <col min="13" max="13" width="11.5546875" style="2"/>
    <col min="14" max="16" width="11.5546875" style="256"/>
    <col min="17" max="16384" width="11.5546875" style="2"/>
  </cols>
  <sheetData>
    <row r="4" spans="1:16" ht="28.9" customHeight="1"/>
    <row r="5" spans="1:16" ht="18" customHeight="1"/>
    <row r="6" spans="1:16" ht="16.5">
      <c r="A6" s="48"/>
      <c r="B6" s="125" t="s">
        <v>70</v>
      </c>
      <c r="C6" s="19"/>
      <c r="D6" s="19"/>
      <c r="E6" s="19"/>
      <c r="F6" s="19"/>
      <c r="G6" s="19"/>
      <c r="H6" s="19"/>
      <c r="I6" s="19"/>
      <c r="J6" s="1"/>
      <c r="K6" s="1"/>
      <c r="L6" s="193" t="s">
        <v>53</v>
      </c>
      <c r="M6" s="47" t="str">
        <f>" "</f>
        <v xml:space="preserve"> </v>
      </c>
      <c r="N6" s="235"/>
      <c r="O6" s="261" t="s">
        <v>54</v>
      </c>
      <c r="P6" s="261" t="s">
        <v>25</v>
      </c>
    </row>
    <row r="7" spans="1:16" ht="18">
      <c r="A7" s="49"/>
      <c r="B7" s="40"/>
      <c r="C7" s="19"/>
      <c r="D7" s="19"/>
      <c r="E7" s="19"/>
      <c r="F7" s="19"/>
      <c r="G7" s="19"/>
      <c r="H7" s="19"/>
      <c r="I7" s="19"/>
      <c r="J7" s="1"/>
      <c r="K7" s="93"/>
      <c r="L7" s="1"/>
      <c r="O7" s="262" t="s">
        <v>26</v>
      </c>
      <c r="P7" s="262" t="s">
        <v>27</v>
      </c>
    </row>
    <row r="8" spans="1:16" ht="19.5" customHeight="1">
      <c r="A8" s="19"/>
      <c r="B8" s="20" t="s">
        <v>71</v>
      </c>
      <c r="C8" s="19"/>
      <c r="D8" s="19"/>
      <c r="E8" s="19"/>
      <c r="F8" s="19"/>
      <c r="G8" s="185"/>
      <c r="H8" s="21"/>
      <c r="J8" s="1"/>
      <c r="K8" s="1"/>
      <c r="L8" s="1"/>
      <c r="O8" s="276">
        <v>19</v>
      </c>
      <c r="P8" s="276" t="s">
        <v>28</v>
      </c>
    </row>
    <row r="9" spans="1:16" ht="21.75" customHeight="1">
      <c r="A9" s="19"/>
      <c r="B9" s="20" t="s">
        <v>72</v>
      </c>
      <c r="C9" s="19"/>
      <c r="D9" s="19"/>
      <c r="E9" s="19"/>
      <c r="F9" s="19"/>
      <c r="G9" s="19"/>
      <c r="H9" s="21"/>
      <c r="I9" s="19"/>
      <c r="J9" s="196" t="s">
        <v>194</v>
      </c>
      <c r="K9" s="104"/>
      <c r="O9" s="276">
        <v>16</v>
      </c>
      <c r="P9" s="276" t="s">
        <v>29</v>
      </c>
    </row>
    <row r="10" spans="1:16" ht="13.5" customHeight="1">
      <c r="A10" s="19"/>
      <c r="B10" s="19"/>
      <c r="C10" s="19"/>
      <c r="D10" s="19"/>
      <c r="E10" s="19"/>
      <c r="F10" s="19"/>
      <c r="G10" s="19"/>
      <c r="H10" s="19"/>
      <c r="I10" s="19"/>
      <c r="J10" s="1"/>
      <c r="K10" s="1"/>
      <c r="L10" s="1"/>
      <c r="O10" s="276">
        <v>15</v>
      </c>
      <c r="P10" s="276" t="s">
        <v>30</v>
      </c>
    </row>
    <row r="11" spans="1:16" ht="20.25" customHeight="1">
      <c r="A11" s="19"/>
      <c r="B11" s="19"/>
      <c r="C11" s="19" t="s">
        <v>73</v>
      </c>
      <c r="D11" s="19"/>
      <c r="E11" s="19"/>
      <c r="F11" s="19"/>
      <c r="G11" s="19"/>
      <c r="H11" s="54">
        <v>2023</v>
      </c>
      <c r="I11" s="19"/>
      <c r="J11" s="1"/>
      <c r="K11" s="1"/>
      <c r="L11" s="1"/>
      <c r="O11" s="276">
        <v>2</v>
      </c>
      <c r="P11" s="276" t="s">
        <v>31</v>
      </c>
    </row>
    <row r="12" spans="1:16">
      <c r="A12" s="19"/>
      <c r="B12" s="19"/>
      <c r="C12" s="19"/>
      <c r="D12" s="19"/>
      <c r="E12" s="19"/>
      <c r="F12" s="19"/>
      <c r="G12" s="19"/>
      <c r="H12" s="19"/>
      <c r="I12" s="19"/>
      <c r="J12" s="1"/>
      <c r="K12" s="1"/>
      <c r="L12" s="1"/>
      <c r="O12" s="276">
        <v>13</v>
      </c>
      <c r="P12" s="276" t="s">
        <v>32</v>
      </c>
    </row>
    <row r="13" spans="1:16" ht="30" customHeight="1">
      <c r="A13" s="19"/>
      <c r="B13" s="19"/>
      <c r="C13" s="286" t="s">
        <v>125</v>
      </c>
      <c r="D13" s="290"/>
      <c r="E13" s="290"/>
      <c r="F13" s="19"/>
      <c r="G13" s="19"/>
      <c r="H13" s="22"/>
      <c r="I13" s="19"/>
      <c r="J13" s="128" t="str">
        <f>IF(H13="","",LOOKUP(H13,P$8:P$34,O$8:O$34))</f>
        <v/>
      </c>
      <c r="K13" s="129" t="s">
        <v>78</v>
      </c>
      <c r="L13" s="1"/>
      <c r="O13" s="276">
        <v>12</v>
      </c>
      <c r="P13" s="276" t="s">
        <v>33</v>
      </c>
    </row>
    <row r="14" spans="1:16">
      <c r="A14" s="19"/>
      <c r="B14" s="19"/>
      <c r="C14" s="96"/>
      <c r="D14" s="96"/>
      <c r="E14" s="96"/>
      <c r="F14" s="19"/>
      <c r="G14" s="19"/>
      <c r="H14" s="19"/>
      <c r="I14" s="19"/>
      <c r="J14" s="1"/>
      <c r="K14" s="1"/>
      <c r="L14" s="1"/>
      <c r="O14" s="276">
        <v>10</v>
      </c>
      <c r="P14" s="276" t="s">
        <v>34</v>
      </c>
    </row>
    <row r="15" spans="1:16" ht="33" customHeight="1">
      <c r="A15" s="19"/>
      <c r="B15" s="19"/>
      <c r="C15" s="286" t="s">
        <v>74</v>
      </c>
      <c r="D15" s="287"/>
      <c r="E15" s="287"/>
      <c r="F15" s="19"/>
      <c r="G15" s="19"/>
      <c r="H15" s="23"/>
      <c r="I15" s="19"/>
      <c r="J15" s="1"/>
      <c r="K15" s="1"/>
      <c r="L15" s="1"/>
      <c r="O15" s="276">
        <v>25</v>
      </c>
      <c r="P15" s="276" t="s">
        <v>35</v>
      </c>
    </row>
    <row r="16" spans="1:16">
      <c r="A16" s="19"/>
      <c r="B16" s="19"/>
      <c r="C16" s="96"/>
      <c r="D16" s="96"/>
      <c r="E16" s="96"/>
      <c r="F16" s="19"/>
      <c r="G16" s="19"/>
      <c r="H16" s="19"/>
      <c r="I16" s="19"/>
      <c r="J16" s="1"/>
      <c r="K16" s="1"/>
      <c r="L16" s="1"/>
      <c r="O16" s="276">
        <v>8</v>
      </c>
      <c r="P16" s="276" t="s">
        <v>36</v>
      </c>
    </row>
    <row r="17" spans="1:16" ht="47.25" customHeight="1">
      <c r="A17" s="19"/>
      <c r="B17" s="19"/>
      <c r="C17" s="124" t="s">
        <v>24</v>
      </c>
      <c r="D17" s="124"/>
      <c r="E17" s="96"/>
      <c r="F17" s="19"/>
      <c r="G17" s="19"/>
      <c r="H17" s="22"/>
      <c r="I17" s="19"/>
      <c r="J17" s="1"/>
      <c r="K17" s="291" t="s">
        <v>79</v>
      </c>
      <c r="L17" s="292"/>
      <c r="O17" s="276">
        <v>18</v>
      </c>
      <c r="P17" s="276" t="s">
        <v>37</v>
      </c>
    </row>
    <row r="18" spans="1:16">
      <c r="A18" s="19"/>
      <c r="B18" s="19"/>
      <c r="C18" s="96"/>
      <c r="D18" s="96"/>
      <c r="E18" s="96"/>
      <c r="F18" s="19"/>
      <c r="G18" s="19"/>
      <c r="H18" s="19"/>
      <c r="I18" s="19"/>
      <c r="J18" s="1"/>
      <c r="K18" s="144" t="s">
        <v>80</v>
      </c>
      <c r="L18" s="203" t="str">
        <f>IF(N18&gt;0,"voir", "ok")</f>
        <v>voir</v>
      </c>
      <c r="N18" s="262">
        <f>SUM(N19:N22)</f>
        <v>3</v>
      </c>
      <c r="O18" s="276">
        <v>26</v>
      </c>
      <c r="P18" s="276" t="s">
        <v>38</v>
      </c>
    </row>
    <row r="19" spans="1:16" ht="21.75" customHeight="1">
      <c r="A19" s="19"/>
      <c r="B19" s="19"/>
      <c r="C19" s="124" t="s">
        <v>75</v>
      </c>
      <c r="D19" s="124"/>
      <c r="E19" s="96"/>
      <c r="F19" s="19"/>
      <c r="G19" s="19"/>
      <c r="H19" s="103"/>
      <c r="I19" s="19"/>
      <c r="J19" s="1"/>
      <c r="K19" s="1"/>
      <c r="L19" s="203" t="str">
        <f>IF(N19&gt;0,"1.1", "")</f>
        <v>1.1</v>
      </c>
      <c r="N19" s="262">
        <f>IF('1.1'!B26&lt;&gt;"",1,0)</f>
        <v>1</v>
      </c>
      <c r="O19" s="276">
        <v>3</v>
      </c>
      <c r="P19" s="276" t="s">
        <v>39</v>
      </c>
    </row>
    <row r="20" spans="1:16">
      <c r="A20" s="19"/>
      <c r="B20" s="19"/>
      <c r="C20" s="96"/>
      <c r="D20" s="96"/>
      <c r="E20" s="96"/>
      <c r="F20" s="19"/>
      <c r="G20" s="19"/>
      <c r="H20" s="19"/>
      <c r="I20" s="19"/>
      <c r="J20" s="1"/>
      <c r="K20" s="6"/>
      <c r="L20" s="203" t="str">
        <f>IF(N20&gt;0,"2.1", "")</f>
        <v>2.1</v>
      </c>
      <c r="N20" s="262">
        <f>IF('2.1'!B50&lt;&gt;"",1,0)</f>
        <v>1</v>
      </c>
      <c r="O20" s="276">
        <v>24</v>
      </c>
      <c r="P20" s="276" t="s">
        <v>40</v>
      </c>
    </row>
    <row r="21" spans="1:16" ht="24" customHeight="1">
      <c r="A21" s="19"/>
      <c r="B21" s="19"/>
      <c r="C21" s="124" t="s">
        <v>76</v>
      </c>
      <c r="D21" s="124"/>
      <c r="E21" s="96"/>
      <c r="F21" s="19"/>
      <c r="G21" s="19"/>
      <c r="H21" s="103"/>
      <c r="I21" s="19"/>
      <c r="J21" s="1"/>
      <c r="K21" s="1"/>
      <c r="L21" s="204" t="str">
        <f>IF(N21&gt;0,"2.2", "")</f>
        <v>2.2</v>
      </c>
      <c r="N21" s="262">
        <f>IF('2.2'!B35&lt;&gt;"",1,0)</f>
        <v>1</v>
      </c>
      <c r="O21" s="276">
        <v>7</v>
      </c>
      <c r="P21" s="276" t="s">
        <v>41</v>
      </c>
    </row>
    <row r="22" spans="1:16">
      <c r="A22" s="19"/>
      <c r="B22" s="19"/>
      <c r="C22" s="96"/>
      <c r="D22" s="96"/>
      <c r="E22" s="96"/>
      <c r="F22" s="19"/>
      <c r="G22" s="19"/>
      <c r="H22" s="19"/>
      <c r="I22" s="19"/>
      <c r="J22" s="1"/>
      <c r="K22" s="1"/>
      <c r="L22" s="279"/>
      <c r="N22" s="262"/>
      <c r="O22" s="276">
        <v>6</v>
      </c>
      <c r="P22" s="276" t="s">
        <v>42</v>
      </c>
    </row>
    <row r="23" spans="1:16" ht="18.75" customHeight="1">
      <c r="A23" s="19"/>
      <c r="B23" s="19"/>
      <c r="C23" s="124" t="s">
        <v>23</v>
      </c>
      <c r="D23" s="124"/>
      <c r="E23" s="96"/>
      <c r="F23" s="19"/>
      <c r="G23" s="19"/>
      <c r="H23" s="103"/>
      <c r="I23" s="19"/>
      <c r="J23" s="1"/>
      <c r="K23" s="1"/>
      <c r="L23" s="1"/>
      <c r="M23" s="186"/>
      <c r="O23" s="276">
        <v>17</v>
      </c>
      <c r="P23" s="276" t="s">
        <v>43</v>
      </c>
    </row>
    <row r="24" spans="1:16" ht="15" customHeight="1">
      <c r="A24" s="19"/>
      <c r="B24" s="19"/>
      <c r="C24" s="124"/>
      <c r="D24" s="124"/>
      <c r="E24" s="96"/>
      <c r="F24" s="19"/>
      <c r="G24" s="19"/>
      <c r="H24" s="280"/>
      <c r="I24" s="19"/>
      <c r="J24" s="1"/>
      <c r="K24" s="1"/>
      <c r="L24" s="1"/>
      <c r="M24" s="186"/>
      <c r="O24" s="276">
        <v>14</v>
      </c>
      <c r="P24" s="276" t="s">
        <v>44</v>
      </c>
    </row>
    <row r="25" spans="1:16" ht="15" customHeight="1">
      <c r="A25" s="19"/>
      <c r="B25" s="19"/>
      <c r="C25" s="124"/>
      <c r="D25" s="124"/>
      <c r="E25" s="96"/>
      <c r="F25" s="19"/>
      <c r="G25" s="19"/>
      <c r="H25" s="280"/>
      <c r="I25" s="19"/>
      <c r="J25" s="1"/>
      <c r="K25" s="1"/>
      <c r="L25" s="1"/>
      <c r="M25" s="186"/>
      <c r="O25" s="276">
        <v>11</v>
      </c>
      <c r="P25" s="276" t="s">
        <v>45</v>
      </c>
    </row>
    <row r="26" spans="1:16" ht="15" customHeight="1">
      <c r="A26" s="19"/>
      <c r="B26" s="19"/>
      <c r="C26" s="19"/>
      <c r="D26" s="19"/>
      <c r="E26" s="19"/>
      <c r="F26" s="19"/>
      <c r="G26" s="19"/>
      <c r="H26" s="24"/>
      <c r="I26" s="19"/>
      <c r="J26" s="1"/>
      <c r="K26" s="1"/>
      <c r="L26" s="1"/>
      <c r="N26" s="277"/>
      <c r="O26" s="276">
        <v>5</v>
      </c>
      <c r="P26" s="276" t="s">
        <v>191</v>
      </c>
    </row>
    <row r="27" spans="1:16" s="32" customFormat="1" ht="29.25" customHeight="1">
      <c r="A27" s="268"/>
      <c r="B27" s="269" t="s">
        <v>77</v>
      </c>
      <c r="C27" s="268"/>
      <c r="D27" s="270"/>
      <c r="E27" s="270"/>
      <c r="F27" s="270"/>
      <c r="G27" s="268"/>
      <c r="H27" s="5"/>
      <c r="I27" s="271"/>
      <c r="J27" s="5"/>
      <c r="K27" s="5"/>
      <c r="L27" s="5"/>
      <c r="N27" s="278"/>
      <c r="O27" s="276">
        <v>20</v>
      </c>
      <c r="P27" s="276" t="s">
        <v>46</v>
      </c>
    </row>
    <row r="28" spans="1:16" ht="23.25" customHeight="1">
      <c r="A28" s="19"/>
      <c r="B28" s="105" t="s">
        <v>186</v>
      </c>
      <c r="C28" s="19"/>
      <c r="D28" s="19"/>
      <c r="E28" s="19"/>
      <c r="F28" s="19"/>
      <c r="G28" s="19"/>
      <c r="H28" s="1"/>
      <c r="I28" s="143"/>
      <c r="J28" s="142"/>
      <c r="K28" s="142"/>
      <c r="L28" s="1"/>
      <c r="O28" s="276">
        <v>21</v>
      </c>
      <c r="P28" s="276" t="s">
        <v>47</v>
      </c>
    </row>
    <row r="29" spans="1:16" ht="7.5" customHeight="1">
      <c r="A29" s="19"/>
      <c r="B29" s="96"/>
      <c r="C29" s="19"/>
      <c r="D29" s="19"/>
      <c r="E29" s="19"/>
      <c r="F29" s="19"/>
      <c r="G29" s="19"/>
      <c r="H29" s="1"/>
      <c r="I29" s="19"/>
      <c r="J29" s="94"/>
      <c r="K29" s="1"/>
      <c r="L29" s="1"/>
      <c r="O29" s="276">
        <v>4</v>
      </c>
      <c r="P29" s="276" t="s">
        <v>48</v>
      </c>
    </row>
    <row r="30" spans="1:16" ht="24" customHeight="1">
      <c r="A30" s="19"/>
      <c r="B30" s="273" t="s">
        <v>188</v>
      </c>
      <c r="C30" s="19"/>
      <c r="D30" s="19"/>
      <c r="E30" s="19"/>
      <c r="F30" s="19"/>
      <c r="G30" s="19"/>
      <c r="H30" s="1"/>
      <c r="I30" s="288"/>
      <c r="J30" s="289"/>
      <c r="K30" s="136"/>
      <c r="L30" s="1"/>
      <c r="O30" s="276">
        <v>22</v>
      </c>
      <c r="P30" s="276" t="s">
        <v>49</v>
      </c>
    </row>
    <row r="31" spans="1:16" ht="9.75" customHeight="1">
      <c r="A31" s="19"/>
      <c r="B31" s="274"/>
      <c r="C31" s="19"/>
      <c r="D31" s="19"/>
      <c r="E31" s="19"/>
      <c r="F31" s="19"/>
      <c r="G31" s="19"/>
      <c r="H31" s="1"/>
      <c r="I31" s="19"/>
      <c r="J31" s="94"/>
      <c r="L31" s="1"/>
      <c r="O31" s="276">
        <v>23</v>
      </c>
      <c r="P31" s="276" t="s">
        <v>50</v>
      </c>
    </row>
    <row r="32" spans="1:16" ht="16.5" customHeight="1">
      <c r="A32" s="19"/>
      <c r="B32" s="275" t="s">
        <v>190</v>
      </c>
      <c r="C32" s="19"/>
      <c r="D32" s="19"/>
      <c r="E32" s="19"/>
      <c r="F32" s="19"/>
      <c r="G32" s="19"/>
      <c r="H32" s="1"/>
      <c r="I32" s="126"/>
      <c r="J32" s="135"/>
      <c r="K32" s="136"/>
      <c r="L32" s="1"/>
      <c r="O32" s="276">
        <v>9</v>
      </c>
      <c r="P32" s="276" t="s">
        <v>51</v>
      </c>
    </row>
    <row r="33" spans="1:16" ht="13.5" customHeight="1">
      <c r="A33" s="19"/>
      <c r="B33" s="275" t="s">
        <v>189</v>
      </c>
      <c r="C33" s="19"/>
      <c r="D33" s="19"/>
      <c r="E33" s="19"/>
      <c r="F33" s="19"/>
      <c r="G33" s="19"/>
      <c r="H33" s="1"/>
      <c r="I33" s="62"/>
      <c r="J33" s="62"/>
      <c r="K33" s="1"/>
      <c r="L33" s="1"/>
      <c r="O33" s="276">
        <v>1</v>
      </c>
      <c r="P33" s="276" t="s">
        <v>52</v>
      </c>
    </row>
    <row r="34" spans="1:16">
      <c r="A34" s="19"/>
      <c r="B34" s="95"/>
      <c r="C34" s="19" t="s">
        <v>0</v>
      </c>
      <c r="D34" s="19"/>
      <c r="E34" s="19"/>
      <c r="F34" s="19"/>
      <c r="G34" s="19"/>
      <c r="H34" s="1"/>
      <c r="I34" s="62"/>
      <c r="J34" s="62"/>
      <c r="K34" s="1"/>
      <c r="L34" s="1"/>
      <c r="O34" s="262"/>
      <c r="P34" s="262"/>
    </row>
    <row r="35" spans="1:16">
      <c r="A35" s="19"/>
      <c r="B35" s="7"/>
      <c r="C35" s="19"/>
      <c r="D35" s="19"/>
      <c r="E35" s="19"/>
      <c r="F35" s="19"/>
      <c r="G35" s="19"/>
      <c r="H35" s="1"/>
      <c r="I35" s="96" t="s">
        <v>81</v>
      </c>
      <c r="J35" s="96"/>
      <c r="K35" s="1"/>
      <c r="L35" s="1"/>
      <c r="O35" s="262"/>
      <c r="P35" s="262"/>
    </row>
    <row r="36" spans="1:16">
      <c r="A36" s="19"/>
      <c r="B36" s="55"/>
      <c r="C36" s="24"/>
      <c r="D36" s="55"/>
      <c r="E36" s="19"/>
      <c r="F36" s="19"/>
      <c r="G36" s="19"/>
      <c r="H36" s="1"/>
      <c r="I36" s="62"/>
      <c r="J36" s="96"/>
      <c r="K36" s="1"/>
      <c r="L36" s="1"/>
      <c r="O36" s="262"/>
      <c r="P36" s="262"/>
    </row>
    <row r="37" spans="1:16" ht="17.25" customHeight="1">
      <c r="A37" s="19"/>
      <c r="B37" s="1"/>
      <c r="C37" s="19"/>
      <c r="D37" s="19"/>
      <c r="E37" s="19"/>
      <c r="F37" s="19"/>
      <c r="G37" s="19"/>
      <c r="H37" s="1"/>
      <c r="I37" s="1"/>
      <c r="J37" s="1"/>
      <c r="K37" s="1"/>
      <c r="L37" s="1"/>
      <c r="O37" s="262"/>
      <c r="P37" s="262"/>
    </row>
    <row r="38" spans="1:16" ht="12" customHeight="1">
      <c r="A38" s="19"/>
      <c r="B38" s="105" t="s">
        <v>195</v>
      </c>
      <c r="C38" s="19"/>
      <c r="D38" s="19"/>
      <c r="E38" s="19"/>
      <c r="F38" s="19"/>
      <c r="G38" s="19"/>
      <c r="H38" s="1"/>
      <c r="I38" s="96"/>
      <c r="J38" s="1"/>
      <c r="K38" s="1"/>
      <c r="L38" s="1"/>
      <c r="O38" s="262"/>
      <c r="P38" s="262"/>
    </row>
    <row r="39" spans="1:16" ht="7.5" customHeight="1">
      <c r="A39" s="19"/>
      <c r="B39" s="170"/>
      <c r="C39" s="19"/>
      <c r="D39" s="19"/>
      <c r="E39" s="19"/>
      <c r="F39" s="19"/>
      <c r="G39" s="19"/>
      <c r="H39" s="1"/>
      <c r="I39" s="19"/>
      <c r="J39" s="1"/>
      <c r="K39" s="1"/>
      <c r="L39" s="1"/>
      <c r="O39" s="262"/>
      <c r="P39" s="262"/>
    </row>
    <row r="40" spans="1:16" ht="24" customHeight="1">
      <c r="A40" s="19"/>
      <c r="B40" s="272" t="s">
        <v>187</v>
      </c>
      <c r="C40" s="19"/>
      <c r="D40" s="19"/>
      <c r="E40" s="19"/>
      <c r="F40" s="19"/>
      <c r="G40" s="19"/>
      <c r="H40" s="1"/>
      <c r="I40" s="19"/>
      <c r="K40" s="1"/>
      <c r="L40" s="1"/>
      <c r="O40" s="262"/>
      <c r="P40" s="262"/>
    </row>
    <row r="41" spans="1:16" ht="15.75">
      <c r="A41" s="19"/>
      <c r="B41" s="20"/>
      <c r="C41" s="19"/>
      <c r="D41" s="19"/>
      <c r="E41" s="19"/>
      <c r="F41" s="19"/>
      <c r="G41" s="19"/>
      <c r="H41" s="1"/>
      <c r="I41" s="19"/>
      <c r="K41" s="1"/>
      <c r="L41" s="1"/>
      <c r="O41" s="262"/>
      <c r="P41" s="262"/>
    </row>
    <row r="42" spans="1:16" ht="15.75">
      <c r="A42" s="1"/>
      <c r="B42" s="20"/>
      <c r="C42" s="1"/>
      <c r="D42" s="1"/>
      <c r="E42" s="1"/>
      <c r="F42" s="1"/>
      <c r="G42" s="1"/>
      <c r="H42" s="1"/>
      <c r="K42" s="1"/>
      <c r="L42" s="1"/>
      <c r="M42" s="1"/>
      <c r="O42" s="262"/>
      <c r="P42" s="262"/>
    </row>
    <row r="43" spans="1:16">
      <c r="A43" s="1"/>
      <c r="C43" s="1"/>
      <c r="D43" s="1"/>
      <c r="E43" s="1"/>
      <c r="F43" s="1"/>
      <c r="G43" s="1"/>
      <c r="H43" s="1"/>
      <c r="K43" s="1"/>
      <c r="L43" s="1"/>
      <c r="O43" s="262"/>
      <c r="P43" s="262"/>
    </row>
    <row r="44" spans="1:16" ht="15.75">
      <c r="A44" s="97"/>
      <c r="B44" s="98" t="str">
        <f>"jusqu'au 30 juin "&amp;H11+1</f>
        <v>jusqu'au 30 juin 2024</v>
      </c>
      <c r="C44" s="1"/>
      <c r="D44" s="1"/>
      <c r="E44" s="1"/>
      <c r="F44" s="1"/>
      <c r="G44" s="1"/>
      <c r="H44" s="1"/>
      <c r="K44" s="1"/>
      <c r="L44" s="1"/>
      <c r="O44" s="262"/>
      <c r="P44" s="262"/>
    </row>
    <row r="45" spans="1:16" ht="10.5" customHeight="1">
      <c r="A45" s="1"/>
      <c r="B45" s="98"/>
      <c r="C45" s="1"/>
      <c r="D45" s="1"/>
      <c r="E45" s="1"/>
      <c r="F45" s="1"/>
      <c r="G45" s="1"/>
      <c r="H45" s="1"/>
      <c r="I45" s="1"/>
      <c r="J45" s="1"/>
      <c r="K45" s="1"/>
      <c r="L45" s="1"/>
      <c r="O45" s="262"/>
      <c r="P45" s="262"/>
    </row>
    <row r="46" spans="1:16" ht="15" customHeight="1">
      <c r="A46" s="1"/>
      <c r="B46" s="1"/>
      <c r="C46" s="1"/>
      <c r="D46" s="1"/>
      <c r="E46" s="1"/>
      <c r="F46" s="1"/>
      <c r="G46" s="1"/>
      <c r="H46" s="1"/>
      <c r="I46" s="1"/>
      <c r="J46" s="1"/>
      <c r="K46" s="1"/>
      <c r="L46" s="1"/>
      <c r="O46" s="262"/>
      <c r="P46" s="262"/>
    </row>
    <row r="47" spans="1:16" ht="15" customHeight="1">
      <c r="A47" s="1"/>
      <c r="B47" s="1"/>
      <c r="C47" s="1"/>
      <c r="D47" s="1"/>
      <c r="E47" s="1"/>
      <c r="F47" s="1"/>
      <c r="G47" s="1"/>
      <c r="H47" s="1"/>
      <c r="I47" s="1"/>
      <c r="J47" s="1"/>
      <c r="K47" s="1"/>
      <c r="L47" s="1"/>
      <c r="O47" s="262"/>
      <c r="P47" s="262"/>
    </row>
    <row r="48" spans="1:16">
      <c r="A48" s="1"/>
      <c r="B48" s="25"/>
      <c r="C48" s="1"/>
      <c r="D48" s="95" t="s">
        <v>147</v>
      </c>
      <c r="E48" s="1"/>
      <c r="F48" s="1"/>
      <c r="G48" s="1"/>
      <c r="H48" s="1"/>
      <c r="I48" s="1"/>
      <c r="J48" s="7"/>
      <c r="K48" s="1"/>
      <c r="L48" s="1"/>
      <c r="O48" s="262"/>
      <c r="P48" s="262"/>
    </row>
    <row r="49" spans="1:12" ht="7.5" customHeight="1">
      <c r="A49" s="1"/>
      <c r="C49" s="1"/>
      <c r="D49" s="95"/>
      <c r="E49" s="1"/>
      <c r="F49" s="1"/>
      <c r="G49" s="1"/>
      <c r="H49" s="1"/>
      <c r="I49" s="1"/>
      <c r="J49" s="1"/>
      <c r="K49" s="1"/>
      <c r="L49" s="1"/>
    </row>
    <row r="50" spans="1:12">
      <c r="A50" s="1"/>
      <c r="B50" s="26"/>
      <c r="C50" s="1"/>
      <c r="D50" s="95" t="s">
        <v>82</v>
      </c>
      <c r="E50" s="1"/>
      <c r="F50" s="1"/>
      <c r="G50" s="1"/>
      <c r="H50" s="1"/>
      <c r="I50" s="1"/>
      <c r="J50" s="1"/>
      <c r="K50" s="1"/>
      <c r="L50" s="1"/>
    </row>
    <row r="51" spans="1:12" ht="6.75" customHeight="1">
      <c r="A51" s="1"/>
      <c r="C51" s="1"/>
      <c r="D51" s="95"/>
      <c r="E51" s="1"/>
      <c r="F51" s="1"/>
      <c r="G51" s="1"/>
      <c r="H51" s="1"/>
      <c r="I51" s="1"/>
      <c r="J51" s="1"/>
      <c r="K51" s="1"/>
      <c r="L51" s="1"/>
    </row>
    <row r="52" spans="1:12">
      <c r="A52" s="1"/>
      <c r="B52" s="33"/>
      <c r="C52" s="1"/>
      <c r="D52" s="95" t="s">
        <v>148</v>
      </c>
      <c r="E52" s="1"/>
      <c r="F52" s="1"/>
      <c r="G52" s="1"/>
      <c r="H52" s="1"/>
      <c r="I52" s="1"/>
      <c r="J52" s="1"/>
      <c r="K52" s="1"/>
      <c r="L52" s="1"/>
    </row>
    <row r="53" spans="1:12">
      <c r="A53" s="1"/>
      <c r="B53" s="1"/>
      <c r="C53" s="1"/>
      <c r="D53" s="1"/>
      <c r="E53" s="1"/>
      <c r="F53" s="1"/>
      <c r="G53" s="1"/>
      <c r="H53" s="1"/>
      <c r="I53" s="1"/>
      <c r="J53" s="1"/>
      <c r="K53" s="1"/>
      <c r="L53" s="1"/>
    </row>
    <row r="54" spans="1:12">
      <c r="A54" s="1"/>
      <c r="B54" s="99" t="s">
        <v>83</v>
      </c>
      <c r="C54" s="1"/>
      <c r="D54" s="1"/>
      <c r="E54" s="1"/>
      <c r="F54" s="1"/>
      <c r="G54" s="1"/>
      <c r="H54" s="1"/>
      <c r="I54" s="1"/>
      <c r="J54" s="1"/>
      <c r="K54" s="1"/>
      <c r="L54" s="1"/>
    </row>
    <row r="55" spans="1:12">
      <c r="A55" s="1"/>
      <c r="B55" s="99" t="s">
        <v>108</v>
      </c>
      <c r="C55" s="1"/>
      <c r="D55" s="1"/>
      <c r="E55" s="1"/>
      <c r="F55" s="1"/>
      <c r="G55" s="1"/>
      <c r="H55" s="1"/>
      <c r="I55" s="1"/>
      <c r="J55" s="1"/>
      <c r="K55" s="1"/>
      <c r="L55" s="1"/>
    </row>
    <row r="56" spans="1:12">
      <c r="A56" s="1"/>
      <c r="B56" s="100" t="str">
        <f>IF(OR(M6&lt;&gt;" ",'2.1'!M1&lt;&gt;" ",'2.2'!O1&lt;&gt;" ",'2.3'!K1&lt;&gt;" ")," (document non original !!! )","")</f>
        <v/>
      </c>
      <c r="C56" s="1"/>
      <c r="D56" s="1"/>
      <c r="E56" s="1"/>
      <c r="F56" s="1"/>
      <c r="G56" s="1"/>
      <c r="H56" s="1"/>
      <c r="I56" s="1"/>
      <c r="J56" s="1"/>
      <c r="K56" s="1"/>
      <c r="L56" s="1"/>
    </row>
    <row r="57" spans="1:12">
      <c r="A57" s="1"/>
      <c r="B57" s="94" t="s">
        <v>192</v>
      </c>
      <c r="C57" s="1"/>
      <c r="D57" s="1"/>
      <c r="E57" s="1"/>
      <c r="F57" s="1"/>
      <c r="G57" s="1"/>
      <c r="H57" s="1"/>
      <c r="I57" s="1"/>
      <c r="J57" s="1"/>
      <c r="K57" s="1"/>
      <c r="L57" s="150"/>
    </row>
    <row r="59" spans="1:12">
      <c r="B59" s="56"/>
    </row>
    <row r="66" spans="12:12">
      <c r="L66" s="47">
        <v>222</v>
      </c>
    </row>
  </sheetData>
  <sheetProtection algorithmName="SHA-512" hashValue="m0ZAryDo1RS6utsouB6ILCF3KYBvpwZPHM9BJ06VlAGvquBfs2MUHyuMGVFgfbYKRQFSTs7j7q+meL4GmwzeZQ==" saltValue="Ax7ngvIP/kBJ6vwgapTFKg==" spinCount="100000" sheet="1" objects="1" scenarios="1"/>
  <mergeCells count="4">
    <mergeCell ref="C15:E15"/>
    <mergeCell ref="I30:J30"/>
    <mergeCell ref="C13:E13"/>
    <mergeCell ref="K17:L17"/>
  </mergeCells>
  <phoneticPr fontId="0" type="noConversion"/>
  <dataValidations count="2">
    <dataValidation type="date" allowBlank="1" showInputMessage="1" showErrorMessage="1" sqref="K9" xr:uid="{00000000-0002-0000-0000-000000000000}">
      <formula1>43069</formula1>
      <formula2>44195</formula2>
    </dataValidation>
    <dataValidation type="list" allowBlank="1" showInputMessage="1" showErrorMessage="1" sqref="H13" xr:uid="{00000000-0002-0000-0000-000001000000}">
      <formula1>$P$8:$P$33</formula1>
    </dataValidation>
  </dataValidations>
  <pageMargins left="0.59055118110236227" right="0.59055118110236227" top="0.39370078740157483" bottom="0.51181102362204722" header="0.35433070866141736" footer="0.31496062992125984"/>
  <pageSetup paperSize="9" scale="7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B1:I56"/>
  <sheetViews>
    <sheetView showGridLines="0" zoomScaleNormal="100" workbookViewId="0"/>
  </sheetViews>
  <sheetFormatPr baseColWidth="10" defaultRowHeight="15"/>
  <cols>
    <col min="1" max="1" width="2.33203125" customWidth="1"/>
    <col min="6" max="6" width="13.6640625" customWidth="1"/>
    <col min="7" max="7" width="9.109375" style="223" customWidth="1"/>
  </cols>
  <sheetData>
    <row r="1" spans="2:9" ht="15.75">
      <c r="B1" s="130" t="s">
        <v>89</v>
      </c>
      <c r="F1" s="130">
        <f>'1.0'!H11</f>
        <v>2023</v>
      </c>
      <c r="G1" s="222" t="s">
        <v>55</v>
      </c>
      <c r="H1" s="149"/>
      <c r="I1" s="149"/>
    </row>
    <row r="3" spans="2:9">
      <c r="B3" s="106"/>
    </row>
    <row r="4" spans="2:9">
      <c r="B4" s="106" t="s">
        <v>84</v>
      </c>
    </row>
    <row r="5" spans="2:9">
      <c r="B5" s="106" t="s">
        <v>86</v>
      </c>
    </row>
    <row r="6" spans="2:9">
      <c r="B6" s="106" t="s">
        <v>172</v>
      </c>
    </row>
    <row r="7" spans="2:9">
      <c r="B7" s="106" t="s">
        <v>85</v>
      </c>
    </row>
    <row r="9" spans="2:9">
      <c r="B9" s="106" t="s">
        <v>146</v>
      </c>
    </row>
    <row r="10" spans="2:9">
      <c r="B10" s="106" t="s">
        <v>87</v>
      </c>
    </row>
    <row r="11" spans="2:9">
      <c r="B11" s="134"/>
    </row>
    <row r="12" spans="2:9" ht="15.75">
      <c r="B12" s="130"/>
    </row>
    <row r="34" spans="2:5">
      <c r="E34" s="131"/>
    </row>
    <row r="35" spans="2:5">
      <c r="B35" s="131" t="str">
        <f>"Modifications de contenu de PV 12 entre "&amp;'1.0'!H11-1&amp;" et "&amp;'1.0'!H11&amp;":"</f>
        <v>Modifications de contenu de PV 12 entre 2022 et 2023:</v>
      </c>
    </row>
    <row r="36" spans="2:5">
      <c r="B36" s="131"/>
    </row>
    <row r="37" spans="2:5">
      <c r="B37" s="176" t="s">
        <v>124</v>
      </c>
    </row>
    <row r="38" spans="2:5">
      <c r="B38" s="132" t="s">
        <v>200</v>
      </c>
    </row>
    <row r="39" spans="2:5">
      <c r="B39" s="132" t="s">
        <v>199</v>
      </c>
    </row>
    <row r="40" spans="2:5">
      <c r="B40" s="132" t="s">
        <v>201</v>
      </c>
    </row>
    <row r="41" spans="2:5">
      <c r="B41" s="176" t="s">
        <v>88</v>
      </c>
    </row>
    <row r="42" spans="2:5">
      <c r="B42" s="132" t="s">
        <v>163</v>
      </c>
    </row>
    <row r="43" spans="2:5">
      <c r="B43" s="151"/>
    </row>
    <row r="44" spans="2:5">
      <c r="B44" s="132"/>
    </row>
    <row r="45" spans="2:5">
      <c r="B45" s="176" t="s">
        <v>169</v>
      </c>
    </row>
    <row r="46" spans="2:5">
      <c r="B46" s="132" t="s">
        <v>185</v>
      </c>
    </row>
    <row r="47" spans="2:5">
      <c r="B47" s="132"/>
      <c r="C47" s="133"/>
    </row>
    <row r="48" spans="2:5">
      <c r="B48" s="151"/>
    </row>
    <row r="49" spans="2:2">
      <c r="B49" s="132"/>
    </row>
    <row r="50" spans="2:2">
      <c r="B50" s="151"/>
    </row>
    <row r="51" spans="2:2">
      <c r="B51" s="151"/>
    </row>
    <row r="52" spans="2:2">
      <c r="B52" s="152"/>
    </row>
    <row r="53" spans="2:2">
      <c r="B53" s="132"/>
    </row>
    <row r="54" spans="2:2">
      <c r="B54" s="152"/>
    </row>
    <row r="55" spans="2:2">
      <c r="B55" s="152"/>
    </row>
    <row r="56" spans="2:2">
      <c r="B56" s="152"/>
    </row>
  </sheetData>
  <sheetProtection algorithmName="SHA-512" hashValue="doiblZV88Cj33N/EWI+twk7wbvubGqbtxyzCrcMbOiNENdDun+tXU81Vssdby5JpMeQstLXYb1SQpWyc2+DTWw==" saltValue="7wwegFd/Ny0JvvAe/NwxOg==" spinCount="100000" sheet="1" objects="1" scenarios="1"/>
  <phoneticPr fontId="0" type="noConversion"/>
  <pageMargins left="0.78740157480314965" right="0.59055118110236227" top="0.78740157480314965" bottom="0.51181102362204722" header="0.31496062992125984" footer="0.31496062992125984"/>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K30"/>
  <sheetViews>
    <sheetView showGridLines="0" zoomScaleNormal="100" workbookViewId="0"/>
  </sheetViews>
  <sheetFormatPr baseColWidth="10" defaultColWidth="8.88671875" defaultRowHeight="12.75"/>
  <cols>
    <col min="1" max="1" width="5.33203125" style="123" customWidth="1"/>
    <col min="2" max="2" width="34.44140625" style="108" customWidth="1"/>
    <col min="3" max="3" width="14.44140625" style="108" customWidth="1"/>
    <col min="4" max="5" width="14.5546875" style="108" customWidth="1"/>
    <col min="6" max="6" width="10.33203125" style="108" customWidth="1"/>
    <col min="7" max="7" width="15.77734375" style="108" customWidth="1"/>
    <col min="8" max="8" width="5.109375" style="108" customWidth="1"/>
    <col min="9" max="16384" width="8.88671875" style="108"/>
  </cols>
  <sheetData>
    <row r="1" spans="1:11" ht="15">
      <c r="G1" s="187"/>
      <c r="H1" s="194">
        <v>1.1000000000000001</v>
      </c>
    </row>
    <row r="3" spans="1:11" ht="15.75">
      <c r="A3" s="173" t="s">
        <v>90</v>
      </c>
    </row>
    <row r="4" spans="1:11" ht="22.5" customHeight="1"/>
    <row r="5" spans="1:11" ht="15">
      <c r="A5" s="295" t="s">
        <v>91</v>
      </c>
      <c r="B5" s="296"/>
      <c r="C5" s="296"/>
      <c r="D5" s="296"/>
      <c r="E5" s="296"/>
      <c r="F5" s="217" t="s">
        <v>92</v>
      </c>
      <c r="G5" s="219" t="str">
        <f>IF('1.0'!H13="","",'1.0'!H13)</f>
        <v/>
      </c>
    </row>
    <row r="6" spans="1:11" s="109" customFormat="1" ht="15" customHeight="1">
      <c r="A6" s="295" t="s">
        <v>164</v>
      </c>
      <c r="B6" s="296"/>
      <c r="C6" s="296"/>
      <c r="D6" s="296"/>
      <c r="E6" s="296"/>
      <c r="F6" s="218" t="s">
        <v>93</v>
      </c>
      <c r="G6" s="219">
        <f>'1.0'!H11</f>
        <v>2023</v>
      </c>
    </row>
    <row r="7" spans="1:11" s="109" customFormat="1" ht="10.5" customHeight="1">
      <c r="A7" s="110"/>
      <c r="B7" s="111"/>
      <c r="C7" s="111"/>
      <c r="D7" s="111"/>
      <c r="E7" s="111"/>
      <c r="G7" s="108"/>
    </row>
    <row r="8" spans="1:11" s="109" customFormat="1" ht="48" customHeight="1">
      <c r="A8" s="110"/>
      <c r="B8" s="175" t="str">
        <f>"T 1.1 Décompte relatif aux subsides fédéraux et cantonaux en "&amp;'1.0'!H11</f>
        <v>T 1.1 Décompte relatif aux subsides fédéraux et cantonaux en 2023</v>
      </c>
      <c r="C8" s="111"/>
      <c r="D8" s="111"/>
      <c r="E8" s="111"/>
      <c r="G8" s="114">
        <v>1</v>
      </c>
    </row>
    <row r="9" spans="1:11" s="109" customFormat="1" ht="10.5" customHeight="1">
      <c r="A9" s="107"/>
      <c r="B9" s="175"/>
      <c r="C9" s="112"/>
      <c r="D9" s="112"/>
      <c r="E9" s="113"/>
      <c r="G9" s="114"/>
    </row>
    <row r="10" spans="1:11" s="116" customFormat="1" ht="48" customHeight="1">
      <c r="A10" s="153"/>
      <c r="B10" s="304"/>
      <c r="C10" s="305"/>
      <c r="D10" s="305"/>
      <c r="E10" s="305"/>
      <c r="F10" s="306"/>
      <c r="G10" s="115" t="s">
        <v>94</v>
      </c>
    </row>
    <row r="11" spans="1:11" s="116" customFormat="1" ht="24" customHeight="1">
      <c r="A11" s="153" t="s">
        <v>0</v>
      </c>
      <c r="B11" s="155"/>
      <c r="C11" s="117"/>
      <c r="D11" s="167"/>
      <c r="E11" s="167"/>
      <c r="F11" s="281"/>
      <c r="G11" s="118"/>
      <c r="K11" s="108"/>
    </row>
    <row r="12" spans="1:11" s="116" customFormat="1" ht="51.95" customHeight="1">
      <c r="A12" s="154">
        <v>1</v>
      </c>
      <c r="B12" s="293" t="s">
        <v>210</v>
      </c>
      <c r="C12" s="294"/>
      <c r="D12" s="294"/>
      <c r="E12" s="294"/>
      <c r="F12" s="294"/>
      <c r="G12" s="188"/>
    </row>
    <row r="13" spans="1:11" s="116" customFormat="1" ht="51.95" customHeight="1">
      <c r="A13" s="154">
        <v>2</v>
      </c>
      <c r="B13" s="293" t="s">
        <v>209</v>
      </c>
      <c r="C13" s="294"/>
      <c r="D13" s="294"/>
      <c r="E13" s="294"/>
      <c r="F13" s="294"/>
      <c r="G13" s="188"/>
    </row>
    <row r="14" spans="1:11" s="116" customFormat="1" ht="51.95" customHeight="1">
      <c r="A14" s="154">
        <v>3</v>
      </c>
      <c r="B14" s="303" t="s">
        <v>208</v>
      </c>
      <c r="C14" s="294"/>
      <c r="D14" s="294"/>
      <c r="E14" s="294"/>
      <c r="F14" s="294"/>
      <c r="G14" s="188"/>
    </row>
    <row r="15" spans="1:11" s="116" customFormat="1" ht="51.95" customHeight="1">
      <c r="A15" s="154">
        <v>4</v>
      </c>
      <c r="B15" s="293" t="s">
        <v>207</v>
      </c>
      <c r="C15" s="294"/>
      <c r="D15" s="294"/>
      <c r="E15" s="294"/>
      <c r="F15" s="294"/>
      <c r="G15" s="188"/>
    </row>
    <row r="16" spans="1:11" s="116" customFormat="1" ht="51.95" customHeight="1" thickBot="1">
      <c r="A16" s="154">
        <v>5</v>
      </c>
      <c r="B16" s="300" t="s">
        <v>206</v>
      </c>
      <c r="C16" s="301"/>
      <c r="D16" s="301"/>
      <c r="E16" s="301"/>
      <c r="F16" s="302"/>
      <c r="G16" s="188"/>
    </row>
    <row r="17" spans="1:8" s="116" customFormat="1" ht="51.95" customHeight="1" thickBot="1">
      <c r="A17" s="154">
        <v>6</v>
      </c>
      <c r="B17" s="307" t="s">
        <v>205</v>
      </c>
      <c r="C17" s="308"/>
      <c r="D17" s="308"/>
      <c r="E17" s="308"/>
      <c r="F17" s="309"/>
      <c r="G17" s="283"/>
      <c r="H17" s="284"/>
    </row>
    <row r="18" spans="1:8" s="116" customFormat="1" ht="69" customHeight="1">
      <c r="A18" s="154">
        <v>7</v>
      </c>
      <c r="B18" s="297" t="str">
        <f>"Total des subsides versés par le canton et les communes pour l'assurance-maladie en "&amp;'1.0'!H11&amp;" sans les cessations de paiement"</f>
        <v>Total des subsides versés par le canton et les communes pour l'assurance-maladie en 2023 sans les cessations de paiement</v>
      </c>
      <c r="C18" s="298"/>
      <c r="D18" s="298"/>
      <c r="E18" s="298"/>
      <c r="F18" s="299"/>
      <c r="G18" s="285" t="str">
        <f>IF(SUM(G12:G15,G17)=0,"",SUM(G12:G15,G17))</f>
        <v/>
      </c>
      <c r="H18" s="156" t="s">
        <v>64</v>
      </c>
    </row>
    <row r="19" spans="1:8" s="116" customFormat="1" ht="69" customHeight="1">
      <c r="A19" s="154">
        <v>8</v>
      </c>
      <c r="B19" s="297" t="str">
        <f>"Total des subsides versés par le canton et les communes pour l'assurance-maladie en "&amp;'1.0'!H11&amp;" avec les cessations de paiement"</f>
        <v>Total des subsides versés par le canton et les communes pour l'assurance-maladie en 2023 avec les cessations de paiement</v>
      </c>
      <c r="C19" s="298"/>
      <c r="D19" s="298"/>
      <c r="E19" s="298"/>
      <c r="F19" s="299"/>
      <c r="G19" s="189" t="str">
        <f>IF(SUM(G12:G17)=0,"",SUM(G12:G17))</f>
        <v/>
      </c>
      <c r="H19" s="156" t="s">
        <v>65</v>
      </c>
    </row>
    <row r="20" spans="1:8" s="116" customFormat="1" ht="18" customHeight="1">
      <c r="A20" s="154"/>
      <c r="B20" s="177" t="str">
        <f>"1) Primes et participation aux frais ainsi qu'intérêts de retard et frais de poursuite en "&amp;'1.0'!H11&amp;" selon art. 64a LAMal, resp. art 105k OAMal sans considération"</f>
        <v>1) Primes et participation aux frais ainsi qu'intérêts de retard et frais de poursuite en 2023 selon art. 64a LAMal, resp. art 105k OAMal sans considération</v>
      </c>
      <c r="C20" s="179"/>
      <c r="D20" s="179"/>
      <c r="E20" s="179"/>
      <c r="F20" s="179"/>
      <c r="G20" s="180"/>
      <c r="H20" s="181"/>
    </row>
    <row r="21" spans="1:8" s="116" customFormat="1" ht="12.95" customHeight="1">
      <c r="A21" s="154"/>
      <c r="B21" s="177" t="s">
        <v>170</v>
      </c>
      <c r="C21" s="179"/>
      <c r="D21" s="179"/>
      <c r="E21" s="179"/>
      <c r="F21" s="179"/>
      <c r="G21" s="180"/>
      <c r="H21" s="181"/>
    </row>
    <row r="22" spans="1:8" s="116" customFormat="1" ht="12.95" customHeight="1">
      <c r="A22" s="154"/>
      <c r="B22" s="177" t="s">
        <v>202</v>
      </c>
      <c r="C22" s="179"/>
      <c r="D22" s="179"/>
      <c r="E22" s="179"/>
      <c r="F22" s="179"/>
      <c r="G22" s="180"/>
      <c r="H22" s="181"/>
    </row>
    <row r="23" spans="1:8" s="116" customFormat="1" ht="12.95" customHeight="1">
      <c r="A23" s="154"/>
      <c r="B23" s="177" t="s">
        <v>204</v>
      </c>
      <c r="C23" s="179"/>
      <c r="D23" s="179"/>
      <c r="E23" s="179"/>
      <c r="F23" s="179"/>
      <c r="G23" s="180"/>
      <c r="H23" s="181"/>
    </row>
    <row r="24" spans="1:8" s="119" customFormat="1" ht="12.6" customHeight="1">
      <c r="A24" s="120"/>
      <c r="B24" s="178" t="s">
        <v>203</v>
      </c>
      <c r="C24" s="121"/>
      <c r="D24" s="122"/>
      <c r="E24" s="122"/>
      <c r="F24" s="122"/>
      <c r="G24" s="122"/>
    </row>
    <row r="26" spans="1:8" ht="15">
      <c r="B26" s="141" t="str">
        <f>IF(OR(G12="",G16=""),"Erreur(s) / avertissement(s) de plausibilité:","")</f>
        <v>Erreur(s) / avertissement(s) de plausibilité:</v>
      </c>
    </row>
    <row r="28" spans="1:8" ht="14.25">
      <c r="B28" s="159" t="str">
        <f>IF(G12="","Erreur: le montant pour les subsides versés manque.","")</f>
        <v>Erreur: le montant pour les subsides versés manque.</v>
      </c>
    </row>
    <row r="29" spans="1:8" ht="15" customHeight="1">
      <c r="B29" s="183" t="str">
        <f>IF(G16="","Avertissement: le montant pour les cessations de paiement manque.","")</f>
        <v>Avertissement: le montant pour les cessations de paiement manque.</v>
      </c>
    </row>
    <row r="30" spans="1:8" ht="14.25">
      <c r="B30" s="183"/>
    </row>
  </sheetData>
  <sheetProtection algorithmName="SHA-512" hashValue="peNbXYVSAOU8ilgzHaFnyLIXIXAK/1rbR7k1Ied1g1IVR/JZWn5gDnrTEwNXqgak+UpyCtIY57eWCqjwKFBzKw==" saltValue="MtPhUdjvLhmb+Zjzzk2Z+A==" spinCount="100000" sheet="1" objects="1" scenarios="1"/>
  <mergeCells count="11">
    <mergeCell ref="B15:F15"/>
    <mergeCell ref="A5:E5"/>
    <mergeCell ref="B19:F19"/>
    <mergeCell ref="B12:F12"/>
    <mergeCell ref="B16:F16"/>
    <mergeCell ref="B13:F13"/>
    <mergeCell ref="B14:F14"/>
    <mergeCell ref="A6:E6"/>
    <mergeCell ref="B10:F10"/>
    <mergeCell ref="B18:F18"/>
    <mergeCell ref="B17:F17"/>
  </mergeCells>
  <phoneticPr fontId="10" type="noConversion"/>
  <dataValidations count="3">
    <dataValidation type="whole" allowBlank="1" showInputMessage="1" showErrorMessage="1" sqref="G12:G16" xr:uid="{00000000-0002-0000-0200-000000000000}">
      <formula1>0</formula1>
      <formula2>1000000000</formula2>
    </dataValidation>
    <dataValidation operator="greaterThan" allowBlank="1" showInputMessage="1" showErrorMessage="1" sqref="G18" xr:uid="{00000000-0002-0000-0200-000001000000}"/>
    <dataValidation type="whole" operator="lessThan" allowBlank="1" showInputMessage="1" showErrorMessage="1" sqref="G17" xr:uid="{B60E4715-D998-455E-98FD-B8C84BB1526E}">
      <formula1>0</formula1>
    </dataValidation>
  </dataValidations>
  <pageMargins left="0.27559055118110237" right="0.15748031496062992" top="0.55118110236220474" bottom="0.51181102362204722" header="0.35433070866141736" footer="0.31496062992125984"/>
  <pageSetup paperSize="9" scale="73" orientation="portrait"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IQ65"/>
  <sheetViews>
    <sheetView showGridLines="0" zoomScaleNormal="100" workbookViewId="0"/>
  </sheetViews>
  <sheetFormatPr baseColWidth="10" defaultColWidth="11.5546875" defaultRowHeight="15"/>
  <cols>
    <col min="1" max="1" width="3.44140625" style="46" customWidth="1"/>
    <col min="2" max="2" width="22.33203125" style="2" customWidth="1"/>
    <col min="3" max="5" width="18.6640625" style="2" customWidth="1"/>
    <col min="6" max="6" width="17.5546875" style="2" customWidth="1"/>
    <col min="7" max="7" width="5.88671875" style="2" customWidth="1"/>
    <col min="8" max="8" width="16.109375" style="2" customWidth="1"/>
    <col min="9" max="15" width="11.5546875" style="2" customWidth="1"/>
    <col min="16" max="16" width="12.5546875" style="2" customWidth="1"/>
    <col min="17" max="17" width="11.5546875" style="2" customWidth="1"/>
    <col min="18" max="18" width="16.77734375" style="2" customWidth="1"/>
    <col min="19" max="27" width="11.5546875" style="2" customWidth="1"/>
    <col min="28" max="16384" width="11.5546875" style="2"/>
  </cols>
  <sheetData>
    <row r="1" spans="1:24" ht="18">
      <c r="A1" s="42"/>
      <c r="B1" s="51" t="s">
        <v>66</v>
      </c>
      <c r="C1" s="50"/>
      <c r="D1" s="1"/>
      <c r="E1" s="1"/>
      <c r="F1" s="1"/>
      <c r="G1" s="184">
        <v>2.1</v>
      </c>
      <c r="I1" s="199"/>
      <c r="J1" s="199"/>
      <c r="K1" s="199"/>
      <c r="L1" s="199"/>
      <c r="M1" s="200" t="s">
        <v>0</v>
      </c>
      <c r="N1" s="199"/>
      <c r="O1" s="199"/>
      <c r="P1" s="199"/>
      <c r="Q1" s="199"/>
      <c r="R1" s="199"/>
      <c r="S1" s="199"/>
      <c r="T1" s="199"/>
    </row>
    <row r="2" spans="1:24" ht="12.75" customHeight="1">
      <c r="A2" s="42"/>
      <c r="B2" s="41"/>
      <c r="C2" s="50"/>
      <c r="D2" s="1"/>
      <c r="E2" s="1"/>
      <c r="F2" s="1"/>
      <c r="G2" s="1"/>
      <c r="I2" s="199"/>
      <c r="J2" s="199"/>
      <c r="K2" s="199"/>
      <c r="L2" s="199"/>
      <c r="M2" s="199"/>
      <c r="N2" s="199"/>
      <c r="O2" s="199"/>
      <c r="P2" s="199"/>
      <c r="Q2" s="199"/>
      <c r="R2" s="199"/>
      <c r="S2" s="199"/>
      <c r="T2" s="199"/>
    </row>
    <row r="3" spans="1:24" s="32" customFormat="1" ht="33.75" customHeight="1">
      <c r="A3" s="42"/>
      <c r="B3" s="52" t="str">
        <f>"Canton : "&amp;'1.0'!H13</f>
        <v xml:space="preserve">Canton : </v>
      </c>
      <c r="C3" s="168" t="str">
        <f>"Année : "&amp;'1.0'!H11</f>
        <v>Année : 2023</v>
      </c>
      <c r="D3" s="4"/>
      <c r="E3" s="71"/>
      <c r="F3" s="5"/>
      <c r="G3" s="5"/>
      <c r="I3" s="201"/>
      <c r="J3" s="201"/>
      <c r="K3" s="201"/>
      <c r="L3" s="201"/>
      <c r="M3" s="201"/>
      <c r="N3" s="201"/>
      <c r="O3" s="201"/>
      <c r="P3" s="201"/>
      <c r="Q3" s="201"/>
      <c r="R3" s="201"/>
      <c r="S3" s="201"/>
      <c r="T3" s="201"/>
    </row>
    <row r="4" spans="1:24" ht="14.25" customHeight="1">
      <c r="A4" s="42"/>
      <c r="B4" s="3"/>
      <c r="C4" s="1"/>
      <c r="D4" s="1"/>
      <c r="E4" s="1"/>
      <c r="F4" s="94"/>
      <c r="G4" s="1"/>
      <c r="I4" s="199"/>
      <c r="J4" s="199"/>
      <c r="K4" s="199"/>
      <c r="L4" s="199"/>
      <c r="M4" s="199"/>
      <c r="N4" s="199"/>
      <c r="O4" s="199"/>
      <c r="P4" s="199"/>
      <c r="Q4" s="199"/>
      <c r="R4" s="199"/>
      <c r="S4" s="199"/>
      <c r="T4" s="199"/>
    </row>
    <row r="5" spans="1:24" ht="18" customHeight="1">
      <c r="A5" s="42"/>
      <c r="B5" s="3" t="s">
        <v>173</v>
      </c>
      <c r="C5" s="1"/>
      <c r="D5" s="1"/>
      <c r="E5" s="1"/>
      <c r="F5" s="134"/>
      <c r="G5" s="1"/>
      <c r="I5" s="234" t="s">
        <v>126</v>
      </c>
      <c r="J5" s="235"/>
      <c r="K5" s="235"/>
      <c r="L5" s="235"/>
      <c r="M5" s="235"/>
      <c r="N5" s="235"/>
      <c r="O5" s="235"/>
      <c r="P5" s="235"/>
      <c r="Q5" s="235"/>
      <c r="R5" s="236"/>
      <c r="S5" s="202"/>
      <c r="T5" s="202"/>
    </row>
    <row r="6" spans="1:24" ht="9.75" customHeight="1">
      <c r="A6" s="42"/>
      <c r="B6" s="3"/>
      <c r="C6" s="1"/>
      <c r="D6" s="1"/>
      <c r="E6" s="1"/>
      <c r="F6" s="1"/>
      <c r="G6" s="1"/>
      <c r="I6" s="234"/>
      <c r="J6" s="235"/>
      <c r="K6" s="235"/>
      <c r="L6" s="235"/>
      <c r="M6" s="235"/>
      <c r="N6" s="235"/>
      <c r="O6" s="235"/>
      <c r="P6" s="235"/>
      <c r="Q6" s="235"/>
      <c r="R6" s="236"/>
      <c r="S6" s="202"/>
      <c r="T6" s="202"/>
    </row>
    <row r="7" spans="1:24" ht="15.75">
      <c r="A7" s="42"/>
      <c r="B7" s="3"/>
      <c r="C7" s="27">
        <v>1</v>
      </c>
      <c r="D7" s="27">
        <v>2</v>
      </c>
      <c r="E7" s="27">
        <v>3</v>
      </c>
      <c r="F7" s="145">
        <v>4</v>
      </c>
      <c r="G7" s="1"/>
      <c r="I7" s="235" t="s">
        <v>168</v>
      </c>
      <c r="J7" s="235"/>
      <c r="K7" s="235"/>
      <c r="L7" s="235"/>
      <c r="M7" s="237"/>
      <c r="N7" s="235"/>
      <c r="O7" s="235"/>
      <c r="P7" s="235"/>
      <c r="Q7" s="235"/>
      <c r="R7" s="236"/>
      <c r="S7" s="202"/>
      <c r="T7" s="202"/>
    </row>
    <row r="8" spans="1:24" ht="19.5" customHeight="1">
      <c r="A8" s="42"/>
      <c r="B8" s="72"/>
      <c r="C8" s="73"/>
      <c r="D8" s="74"/>
      <c r="E8" s="74"/>
      <c r="F8" s="77"/>
      <c r="G8" s="1"/>
      <c r="H8" s="207"/>
      <c r="I8" s="235" t="s">
        <v>127</v>
      </c>
      <c r="J8" s="235"/>
      <c r="K8" s="235"/>
      <c r="L8" s="235"/>
      <c r="M8" s="237"/>
      <c r="N8" s="235"/>
      <c r="O8" s="235"/>
      <c r="P8" s="235"/>
      <c r="Q8" s="238"/>
      <c r="R8" s="236"/>
      <c r="S8" s="199"/>
      <c r="T8" s="199"/>
      <c r="U8" s="207"/>
      <c r="V8" s="207"/>
      <c r="W8" s="207"/>
      <c r="X8" s="207"/>
    </row>
    <row r="9" spans="1:24" ht="15" customHeight="1">
      <c r="A9" s="42"/>
      <c r="B9" s="75"/>
      <c r="C9" s="197" t="s">
        <v>149</v>
      </c>
      <c r="D9" s="76"/>
      <c r="E9" s="77" t="s">
        <v>98</v>
      </c>
      <c r="F9" s="77" t="s">
        <v>99</v>
      </c>
      <c r="G9" s="1"/>
      <c r="H9" s="207"/>
      <c r="I9" s="235"/>
      <c r="J9" s="235"/>
      <c r="K9" s="235"/>
      <c r="L9" s="238"/>
      <c r="M9" s="236"/>
      <c r="N9" s="235"/>
      <c r="O9" s="235"/>
      <c r="P9" s="235"/>
      <c r="Q9" s="238"/>
      <c r="R9" s="236"/>
      <c r="S9" s="199"/>
      <c r="T9" s="199"/>
      <c r="U9" s="207"/>
      <c r="V9" s="207"/>
      <c r="W9" s="207"/>
      <c r="X9" s="207"/>
    </row>
    <row r="10" spans="1:24" ht="15" customHeight="1">
      <c r="A10" s="42"/>
      <c r="B10" s="78"/>
      <c r="C10" s="79"/>
      <c r="D10" s="80"/>
      <c r="E10" s="81" t="s">
        <v>97</v>
      </c>
      <c r="F10" s="81" t="s">
        <v>100</v>
      </c>
      <c r="G10" s="1"/>
      <c r="H10" s="207"/>
      <c r="I10" s="234" t="s">
        <v>129</v>
      </c>
      <c r="J10" s="235"/>
      <c r="K10" s="235"/>
      <c r="L10" s="234"/>
      <c r="M10" s="237"/>
      <c r="N10" s="237"/>
      <c r="O10" s="234" t="s">
        <v>131</v>
      </c>
      <c r="P10" s="237"/>
      <c r="Q10" s="239" t="s">
        <v>133</v>
      </c>
      <c r="R10" s="237"/>
      <c r="S10" s="208"/>
      <c r="T10" s="200"/>
      <c r="U10" s="207"/>
      <c r="V10" s="207"/>
      <c r="W10" s="207"/>
      <c r="X10" s="207"/>
    </row>
    <row r="11" spans="1:24" s="32" customFormat="1" ht="28.5" customHeight="1">
      <c r="A11" s="42"/>
      <c r="B11" s="82" t="s">
        <v>154</v>
      </c>
      <c r="C11" s="83" t="s">
        <v>95</v>
      </c>
      <c r="D11" s="83" t="s">
        <v>96</v>
      </c>
      <c r="E11" s="84"/>
      <c r="F11" s="174" t="s">
        <v>107</v>
      </c>
      <c r="G11" s="5"/>
      <c r="H11" s="209"/>
      <c r="I11" s="238" t="s">
        <v>130</v>
      </c>
      <c r="J11" s="240"/>
      <c r="K11" s="240"/>
      <c r="L11" s="237"/>
      <c r="M11" s="237"/>
      <c r="N11" s="234" t="s">
        <v>132</v>
      </c>
      <c r="O11" s="234"/>
      <c r="P11" s="237"/>
      <c r="Q11" s="241" t="s">
        <v>134</v>
      </c>
      <c r="R11" s="237"/>
      <c r="S11" s="200"/>
      <c r="T11" s="200"/>
      <c r="U11" s="209"/>
      <c r="V11" s="209"/>
      <c r="W11" s="209"/>
      <c r="X11" s="209"/>
    </row>
    <row r="12" spans="1:24" ht="17.25" customHeight="1">
      <c r="A12" s="34">
        <v>1</v>
      </c>
      <c r="B12" s="28" t="s">
        <v>59</v>
      </c>
      <c r="C12" s="147"/>
      <c r="D12" s="147"/>
      <c r="E12" s="148" t="str">
        <f t="shared" ref="E12:E29" si="0">IF(SUM(C12,D12)=0,"",SUM(C12,D12))</f>
        <v/>
      </c>
      <c r="F12" s="147"/>
      <c r="G12" s="1"/>
      <c r="H12" s="207"/>
      <c r="I12" s="242">
        <f>IF(AND(OR($C12="",$C12=0),$D12&gt;=5),1,0)</f>
        <v>0</v>
      </c>
      <c r="J12" s="242">
        <f>IF(AND($C12&gt;=5,OR($D12="",$D12=0)),1,0)</f>
        <v>0</v>
      </c>
      <c r="K12" s="237"/>
      <c r="L12" s="237"/>
      <c r="M12" s="237"/>
      <c r="N12" s="237"/>
      <c r="O12" s="242">
        <f t="shared" ref="O12:O28" si="1">IF(AND(OR(F12="",F12=0),OR(C12&gt;0,D12&gt;0)),1,0)</f>
        <v>0</v>
      </c>
      <c r="P12" s="237"/>
      <c r="Q12" s="242">
        <f t="shared" ref="Q12:Q28" si="2">IF(AND(E12="",F12&gt;0),1,0)</f>
        <v>0</v>
      </c>
      <c r="R12" s="237"/>
      <c r="S12" s="210"/>
      <c r="T12" s="210"/>
      <c r="U12" s="207"/>
      <c r="V12" s="207"/>
      <c r="W12" s="207"/>
      <c r="X12" s="207"/>
    </row>
    <row r="13" spans="1:24" ht="17.25" customHeight="1">
      <c r="A13" s="34">
        <v>2</v>
      </c>
      <c r="B13" s="28" t="s">
        <v>60</v>
      </c>
      <c r="C13" s="147"/>
      <c r="D13" s="147"/>
      <c r="E13" s="148" t="str">
        <f t="shared" si="0"/>
        <v/>
      </c>
      <c r="F13" s="147"/>
      <c r="G13" s="1"/>
      <c r="H13" s="207"/>
      <c r="I13" s="242">
        <f t="shared" ref="I13:I28" si="3">IF(AND(OR($C13="",$C13=0),$D13&gt;=5),1,0)</f>
        <v>0</v>
      </c>
      <c r="J13" s="242">
        <f t="shared" ref="J13:J28" si="4">IF(AND($C13&gt;=5,OR($D13="",$D13=0)),1,0)</f>
        <v>0</v>
      </c>
      <c r="K13" s="237"/>
      <c r="L13" s="237"/>
      <c r="M13" s="237"/>
      <c r="N13" s="237"/>
      <c r="O13" s="242">
        <f t="shared" si="1"/>
        <v>0</v>
      </c>
      <c r="P13" s="237"/>
      <c r="Q13" s="242">
        <f t="shared" si="2"/>
        <v>0</v>
      </c>
      <c r="R13" s="237"/>
      <c r="S13" s="210"/>
      <c r="T13" s="210"/>
      <c r="U13" s="207"/>
      <c r="V13" s="207"/>
      <c r="W13" s="207"/>
      <c r="X13" s="207"/>
    </row>
    <row r="14" spans="1:24" ht="17.25" customHeight="1">
      <c r="A14" s="34">
        <v>3</v>
      </c>
      <c r="B14" s="28" t="s">
        <v>1</v>
      </c>
      <c r="C14" s="147"/>
      <c r="D14" s="147"/>
      <c r="E14" s="148" t="str">
        <f t="shared" si="0"/>
        <v/>
      </c>
      <c r="F14" s="147"/>
      <c r="G14" s="1"/>
      <c r="H14" s="207"/>
      <c r="I14" s="242">
        <f t="shared" si="3"/>
        <v>0</v>
      </c>
      <c r="J14" s="242">
        <f t="shared" si="4"/>
        <v>0</v>
      </c>
      <c r="K14" s="237"/>
      <c r="L14" s="237"/>
      <c r="M14" s="237"/>
      <c r="N14" s="237"/>
      <c r="O14" s="242">
        <f t="shared" si="1"/>
        <v>0</v>
      </c>
      <c r="P14" s="237"/>
      <c r="Q14" s="242">
        <f t="shared" si="2"/>
        <v>0</v>
      </c>
      <c r="R14" s="237"/>
      <c r="S14" s="210"/>
      <c r="T14" s="210"/>
      <c r="U14" s="207"/>
      <c r="V14" s="207"/>
      <c r="W14" s="207"/>
      <c r="X14" s="207"/>
    </row>
    <row r="15" spans="1:24" ht="17.25" customHeight="1">
      <c r="A15" s="34">
        <v>4</v>
      </c>
      <c r="B15" s="28" t="s">
        <v>2</v>
      </c>
      <c r="C15" s="147"/>
      <c r="D15" s="147"/>
      <c r="E15" s="148" t="str">
        <f t="shared" si="0"/>
        <v/>
      </c>
      <c r="F15" s="147"/>
      <c r="G15" s="1"/>
      <c r="H15" s="207"/>
      <c r="I15" s="242">
        <f t="shared" si="3"/>
        <v>0</v>
      </c>
      <c r="J15" s="242">
        <f t="shared" si="4"/>
        <v>0</v>
      </c>
      <c r="K15" s="237"/>
      <c r="L15" s="237"/>
      <c r="M15" s="237"/>
      <c r="N15" s="237"/>
      <c r="O15" s="242">
        <f t="shared" si="1"/>
        <v>0</v>
      </c>
      <c r="P15" s="237"/>
      <c r="Q15" s="242">
        <f t="shared" si="2"/>
        <v>0</v>
      </c>
      <c r="R15" s="237"/>
      <c r="S15" s="210"/>
      <c r="T15" s="210"/>
      <c r="U15" s="207"/>
      <c r="V15" s="207"/>
      <c r="W15" s="207"/>
      <c r="X15" s="207"/>
    </row>
    <row r="16" spans="1:24" ht="17.25" customHeight="1">
      <c r="A16" s="34">
        <v>5</v>
      </c>
      <c r="B16" s="28" t="s">
        <v>3</v>
      </c>
      <c r="C16" s="147"/>
      <c r="D16" s="147"/>
      <c r="E16" s="148" t="str">
        <f t="shared" si="0"/>
        <v/>
      </c>
      <c r="F16" s="147"/>
      <c r="G16" s="1"/>
      <c r="H16" s="207"/>
      <c r="I16" s="242">
        <f t="shared" si="3"/>
        <v>0</v>
      </c>
      <c r="J16" s="242">
        <f t="shared" si="4"/>
        <v>0</v>
      </c>
      <c r="K16" s="237"/>
      <c r="L16" s="237"/>
      <c r="M16" s="237"/>
      <c r="N16" s="237"/>
      <c r="O16" s="242">
        <f t="shared" si="1"/>
        <v>0</v>
      </c>
      <c r="P16" s="237"/>
      <c r="Q16" s="242">
        <f t="shared" si="2"/>
        <v>0</v>
      </c>
      <c r="R16" s="237"/>
      <c r="S16" s="210"/>
      <c r="T16" s="210"/>
      <c r="U16" s="207"/>
      <c r="V16" s="207"/>
      <c r="W16" s="207"/>
      <c r="X16" s="207"/>
    </row>
    <row r="17" spans="1:251" ht="17.25" customHeight="1">
      <c r="A17" s="34">
        <v>6</v>
      </c>
      <c r="B17" s="28" t="s">
        <v>4</v>
      </c>
      <c r="C17" s="147"/>
      <c r="D17" s="147"/>
      <c r="E17" s="148" t="str">
        <f t="shared" si="0"/>
        <v/>
      </c>
      <c r="F17" s="147"/>
      <c r="G17" s="1"/>
      <c r="H17" s="207"/>
      <c r="I17" s="242">
        <f t="shared" si="3"/>
        <v>0</v>
      </c>
      <c r="J17" s="242">
        <f t="shared" si="4"/>
        <v>0</v>
      </c>
      <c r="K17" s="237"/>
      <c r="L17" s="237"/>
      <c r="M17" s="237"/>
      <c r="N17" s="237"/>
      <c r="O17" s="242">
        <f t="shared" si="1"/>
        <v>0</v>
      </c>
      <c r="P17" s="237"/>
      <c r="Q17" s="242">
        <f t="shared" si="2"/>
        <v>0</v>
      </c>
      <c r="R17" s="237"/>
      <c r="S17" s="210"/>
      <c r="T17" s="210"/>
      <c r="U17" s="207"/>
      <c r="V17" s="207"/>
      <c r="W17" s="207"/>
      <c r="X17" s="207"/>
    </row>
    <row r="18" spans="1:251" ht="17.25" customHeight="1">
      <c r="A18" s="34">
        <v>7</v>
      </c>
      <c r="B18" s="28" t="s">
        <v>5</v>
      </c>
      <c r="C18" s="147"/>
      <c r="D18" s="147"/>
      <c r="E18" s="148" t="str">
        <f t="shared" si="0"/>
        <v/>
      </c>
      <c r="F18" s="147"/>
      <c r="G18" s="1"/>
      <c r="H18" s="207"/>
      <c r="I18" s="242">
        <f t="shared" si="3"/>
        <v>0</v>
      </c>
      <c r="J18" s="242">
        <f t="shared" si="4"/>
        <v>0</v>
      </c>
      <c r="K18" s="237"/>
      <c r="L18" s="237"/>
      <c r="M18" s="237"/>
      <c r="N18" s="237"/>
      <c r="O18" s="242">
        <f t="shared" si="1"/>
        <v>0</v>
      </c>
      <c r="P18" s="237"/>
      <c r="Q18" s="242">
        <f t="shared" si="2"/>
        <v>0</v>
      </c>
      <c r="R18" s="237"/>
      <c r="S18" s="210"/>
      <c r="T18" s="210"/>
      <c r="U18" s="207"/>
      <c r="V18" s="207"/>
      <c r="W18" s="207"/>
      <c r="X18" s="207"/>
    </row>
    <row r="19" spans="1:251" ht="17.25" customHeight="1">
      <c r="A19" s="34">
        <v>8</v>
      </c>
      <c r="B19" s="28" t="s">
        <v>6</v>
      </c>
      <c r="C19" s="147"/>
      <c r="D19" s="147"/>
      <c r="E19" s="148" t="str">
        <f t="shared" si="0"/>
        <v/>
      </c>
      <c r="F19" s="147"/>
      <c r="G19" s="1"/>
      <c r="H19" s="207"/>
      <c r="I19" s="242">
        <f t="shared" si="3"/>
        <v>0</v>
      </c>
      <c r="J19" s="242">
        <f t="shared" si="4"/>
        <v>0</v>
      </c>
      <c r="K19" s="237"/>
      <c r="L19" s="237"/>
      <c r="M19" s="237"/>
      <c r="N19" s="237"/>
      <c r="O19" s="242">
        <f t="shared" si="1"/>
        <v>0</v>
      </c>
      <c r="P19" s="237"/>
      <c r="Q19" s="242">
        <f t="shared" si="2"/>
        <v>0</v>
      </c>
      <c r="R19" s="237"/>
      <c r="S19" s="210"/>
      <c r="T19" s="210"/>
      <c r="U19" s="207"/>
      <c r="V19" s="207"/>
      <c r="W19" s="207"/>
      <c r="X19" s="207"/>
    </row>
    <row r="20" spans="1:251" ht="17.25" customHeight="1">
      <c r="A20" s="34">
        <v>9</v>
      </c>
      <c r="B20" s="28" t="s">
        <v>7</v>
      </c>
      <c r="C20" s="147"/>
      <c r="D20" s="147"/>
      <c r="E20" s="148" t="str">
        <f t="shared" si="0"/>
        <v/>
      </c>
      <c r="F20" s="147"/>
      <c r="G20" s="1"/>
      <c r="H20" s="207"/>
      <c r="I20" s="242">
        <f t="shared" si="3"/>
        <v>0</v>
      </c>
      <c r="J20" s="242">
        <f t="shared" si="4"/>
        <v>0</v>
      </c>
      <c r="K20" s="237"/>
      <c r="L20" s="237"/>
      <c r="M20" s="237"/>
      <c r="N20" s="237"/>
      <c r="O20" s="242">
        <f t="shared" si="1"/>
        <v>0</v>
      </c>
      <c r="P20" s="237"/>
      <c r="Q20" s="242">
        <f t="shared" si="2"/>
        <v>0</v>
      </c>
      <c r="R20" s="237"/>
      <c r="S20" s="210"/>
      <c r="T20" s="210"/>
      <c r="U20" s="207"/>
      <c r="V20" s="207"/>
      <c r="W20" s="207"/>
      <c r="X20" s="207"/>
    </row>
    <row r="21" spans="1:251" ht="17.25" customHeight="1">
      <c r="A21" s="34">
        <v>10</v>
      </c>
      <c r="B21" s="28" t="s">
        <v>8</v>
      </c>
      <c r="C21" s="147"/>
      <c r="D21" s="147"/>
      <c r="E21" s="148" t="str">
        <f t="shared" si="0"/>
        <v/>
      </c>
      <c r="F21" s="147"/>
      <c r="G21" s="1"/>
      <c r="H21" s="207"/>
      <c r="I21" s="242">
        <f t="shared" si="3"/>
        <v>0</v>
      </c>
      <c r="J21" s="242">
        <f t="shared" si="4"/>
        <v>0</v>
      </c>
      <c r="K21" s="237"/>
      <c r="L21" s="237"/>
      <c r="M21" s="237"/>
      <c r="N21" s="237"/>
      <c r="O21" s="242">
        <f t="shared" si="1"/>
        <v>0</v>
      </c>
      <c r="P21" s="237"/>
      <c r="Q21" s="242">
        <f t="shared" si="2"/>
        <v>0</v>
      </c>
      <c r="R21" s="237"/>
      <c r="S21" s="210"/>
      <c r="T21" s="210"/>
      <c r="U21" s="207"/>
      <c r="V21" s="207"/>
      <c r="W21" s="207"/>
      <c r="X21" s="207"/>
    </row>
    <row r="22" spans="1:251" ht="17.25" customHeight="1">
      <c r="A22" s="34">
        <v>11</v>
      </c>
      <c r="B22" s="28" t="s">
        <v>9</v>
      </c>
      <c r="C22" s="147"/>
      <c r="D22" s="147"/>
      <c r="E22" s="148" t="str">
        <f t="shared" si="0"/>
        <v/>
      </c>
      <c r="F22" s="147"/>
      <c r="G22" s="1"/>
      <c r="H22" s="207"/>
      <c r="I22" s="242">
        <f t="shared" si="3"/>
        <v>0</v>
      </c>
      <c r="J22" s="242">
        <f t="shared" si="4"/>
        <v>0</v>
      </c>
      <c r="K22" s="237"/>
      <c r="L22" s="237"/>
      <c r="M22" s="237"/>
      <c r="N22" s="237"/>
      <c r="O22" s="242">
        <f t="shared" si="1"/>
        <v>0</v>
      </c>
      <c r="P22" s="237"/>
      <c r="Q22" s="242">
        <f t="shared" si="2"/>
        <v>0</v>
      </c>
      <c r="R22" s="237"/>
      <c r="S22" s="210"/>
      <c r="T22" s="210"/>
      <c r="U22" s="207"/>
      <c r="V22" s="207"/>
      <c r="W22" s="207"/>
      <c r="X22" s="207"/>
    </row>
    <row r="23" spans="1:251" ht="17.25" customHeight="1">
      <c r="A23" s="34">
        <v>12</v>
      </c>
      <c r="B23" s="28" t="s">
        <v>10</v>
      </c>
      <c r="C23" s="147"/>
      <c r="D23" s="147"/>
      <c r="E23" s="148" t="str">
        <f t="shared" si="0"/>
        <v/>
      </c>
      <c r="F23" s="147"/>
      <c r="G23" s="1"/>
      <c r="H23" s="207"/>
      <c r="I23" s="242">
        <f t="shared" si="3"/>
        <v>0</v>
      </c>
      <c r="J23" s="242">
        <f t="shared" si="4"/>
        <v>0</v>
      </c>
      <c r="K23" s="237"/>
      <c r="L23" s="237"/>
      <c r="M23" s="237"/>
      <c r="N23" s="237"/>
      <c r="O23" s="242">
        <f t="shared" si="1"/>
        <v>0</v>
      </c>
      <c r="P23" s="237"/>
      <c r="Q23" s="242">
        <f t="shared" si="2"/>
        <v>0</v>
      </c>
      <c r="R23" s="237"/>
      <c r="S23" s="210"/>
      <c r="T23" s="210"/>
      <c r="U23" s="207"/>
      <c r="V23" s="207"/>
      <c r="W23" s="207"/>
      <c r="X23" s="207"/>
    </row>
    <row r="24" spans="1:251" ht="17.25" customHeight="1">
      <c r="A24" s="34">
        <v>13</v>
      </c>
      <c r="B24" s="28" t="s">
        <v>11</v>
      </c>
      <c r="C24" s="147"/>
      <c r="D24" s="147"/>
      <c r="E24" s="148" t="str">
        <f t="shared" si="0"/>
        <v/>
      </c>
      <c r="F24" s="147"/>
      <c r="G24" s="1"/>
      <c r="H24" s="207"/>
      <c r="I24" s="242">
        <f t="shared" si="3"/>
        <v>0</v>
      </c>
      <c r="J24" s="242">
        <f t="shared" si="4"/>
        <v>0</v>
      </c>
      <c r="K24" s="237"/>
      <c r="L24" s="237"/>
      <c r="M24" s="237"/>
      <c r="N24" s="237"/>
      <c r="O24" s="242">
        <f t="shared" si="1"/>
        <v>0</v>
      </c>
      <c r="P24" s="237"/>
      <c r="Q24" s="242">
        <f t="shared" si="2"/>
        <v>0</v>
      </c>
      <c r="R24" s="237"/>
      <c r="S24" s="210"/>
      <c r="T24" s="210"/>
      <c r="U24" s="207"/>
      <c r="V24" s="207"/>
      <c r="W24" s="207"/>
      <c r="X24" s="207"/>
    </row>
    <row r="25" spans="1:251" ht="17.25" customHeight="1">
      <c r="A25" s="34">
        <v>14</v>
      </c>
      <c r="B25" s="28" t="s">
        <v>12</v>
      </c>
      <c r="C25" s="147"/>
      <c r="D25" s="147"/>
      <c r="E25" s="148" t="str">
        <f t="shared" si="0"/>
        <v/>
      </c>
      <c r="F25" s="147"/>
      <c r="G25" s="1"/>
      <c r="H25" s="207"/>
      <c r="I25" s="242">
        <f t="shared" si="3"/>
        <v>0</v>
      </c>
      <c r="J25" s="242">
        <f t="shared" si="4"/>
        <v>0</v>
      </c>
      <c r="K25" s="237"/>
      <c r="L25" s="237"/>
      <c r="M25" s="237"/>
      <c r="N25" s="237"/>
      <c r="O25" s="242">
        <f t="shared" si="1"/>
        <v>0</v>
      </c>
      <c r="P25" s="237"/>
      <c r="Q25" s="242">
        <f t="shared" si="2"/>
        <v>0</v>
      </c>
      <c r="R25" s="237"/>
      <c r="S25" s="210"/>
      <c r="T25" s="210"/>
      <c r="U25" s="207"/>
      <c r="V25" s="207"/>
      <c r="W25" s="207"/>
      <c r="X25" s="207"/>
    </row>
    <row r="26" spans="1:251" ht="17.25" customHeight="1">
      <c r="A26" s="34">
        <v>15</v>
      </c>
      <c r="B26" s="28" t="s">
        <v>13</v>
      </c>
      <c r="C26" s="147"/>
      <c r="D26" s="147"/>
      <c r="E26" s="148" t="str">
        <f t="shared" si="0"/>
        <v/>
      </c>
      <c r="F26" s="147"/>
      <c r="G26" s="1"/>
      <c r="H26" s="207"/>
      <c r="I26" s="242">
        <f t="shared" si="3"/>
        <v>0</v>
      </c>
      <c r="J26" s="242">
        <f t="shared" si="4"/>
        <v>0</v>
      </c>
      <c r="K26" s="237"/>
      <c r="L26" s="237"/>
      <c r="M26" s="237"/>
      <c r="N26" s="237"/>
      <c r="O26" s="242">
        <f t="shared" si="1"/>
        <v>0</v>
      </c>
      <c r="P26" s="237"/>
      <c r="Q26" s="242">
        <f t="shared" si="2"/>
        <v>0</v>
      </c>
      <c r="R26" s="237"/>
      <c r="S26" s="210"/>
      <c r="T26" s="210"/>
      <c r="U26" s="207"/>
      <c r="V26" s="207"/>
      <c r="W26" s="207"/>
      <c r="X26" s="207"/>
    </row>
    <row r="27" spans="1:251" ht="17.25" customHeight="1">
      <c r="A27" s="34">
        <v>16</v>
      </c>
      <c r="B27" s="29" t="s">
        <v>61</v>
      </c>
      <c r="C27" s="147"/>
      <c r="D27" s="147"/>
      <c r="E27" s="148" t="str">
        <f t="shared" si="0"/>
        <v/>
      </c>
      <c r="F27" s="147"/>
      <c r="G27" s="1"/>
      <c r="H27" s="207"/>
      <c r="I27" s="242">
        <f t="shared" si="3"/>
        <v>0</v>
      </c>
      <c r="J27" s="242">
        <f t="shared" si="4"/>
        <v>0</v>
      </c>
      <c r="K27" s="237"/>
      <c r="L27" s="234"/>
      <c r="M27" s="237"/>
      <c r="N27" s="237"/>
      <c r="O27" s="242">
        <f t="shared" si="1"/>
        <v>0</v>
      </c>
      <c r="P27" s="237"/>
      <c r="Q27" s="242">
        <f t="shared" si="2"/>
        <v>0</v>
      </c>
      <c r="R27" s="237"/>
      <c r="S27" s="210"/>
      <c r="T27" s="210"/>
      <c r="U27" s="207"/>
      <c r="V27" s="207"/>
      <c r="W27" s="207"/>
      <c r="X27" s="207"/>
    </row>
    <row r="28" spans="1:251" ht="17.25" customHeight="1">
      <c r="A28" s="34">
        <v>17</v>
      </c>
      <c r="B28" s="29" t="s">
        <v>101</v>
      </c>
      <c r="C28" s="147"/>
      <c r="D28" s="147"/>
      <c r="E28" s="148" t="str">
        <f t="shared" si="0"/>
        <v/>
      </c>
      <c r="F28" s="147"/>
      <c r="G28" s="1"/>
      <c r="H28" s="207"/>
      <c r="I28" s="242">
        <f t="shared" si="3"/>
        <v>0</v>
      </c>
      <c r="J28" s="242">
        <f t="shared" si="4"/>
        <v>0</v>
      </c>
      <c r="K28" s="237"/>
      <c r="L28" s="238" t="s">
        <v>165</v>
      </c>
      <c r="M28" s="237"/>
      <c r="N28" s="237"/>
      <c r="O28" s="242">
        <f t="shared" si="1"/>
        <v>0</v>
      </c>
      <c r="P28" s="234" t="s">
        <v>135</v>
      </c>
      <c r="Q28" s="242">
        <f t="shared" si="2"/>
        <v>0</v>
      </c>
      <c r="R28" s="237"/>
      <c r="S28" s="210"/>
      <c r="T28" s="210"/>
      <c r="U28" s="207"/>
      <c r="V28" s="207"/>
      <c r="W28" s="207"/>
      <c r="X28" s="207"/>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row>
    <row r="29" spans="1:251" s="32" customFormat="1" ht="24" customHeight="1">
      <c r="A29" s="34">
        <v>18</v>
      </c>
      <c r="B29" s="29" t="s">
        <v>63</v>
      </c>
      <c r="C29" s="148" t="str">
        <f>IF(SUM(C12:C28)=0,"",SUM(C12:C28))</f>
        <v/>
      </c>
      <c r="D29" s="148" t="str">
        <f>IF(SUM(D12:D28)=0,"",SUM(D12:D28))</f>
        <v/>
      </c>
      <c r="E29" s="148" t="str">
        <f t="shared" si="0"/>
        <v/>
      </c>
      <c r="F29" s="148" t="str">
        <f>IF(SUM(F12:F28)=0,"",SUM(F12:F28))</f>
        <v/>
      </c>
      <c r="G29" s="157" t="s">
        <v>128</v>
      </c>
      <c r="H29" s="209"/>
      <c r="I29" s="243"/>
      <c r="J29" s="243"/>
      <c r="K29" s="240"/>
      <c r="L29" s="242">
        <f>IF(AND(C$29="",D$29="",E$29="",F$29=""),1,0)</f>
        <v>1</v>
      </c>
      <c r="M29" s="244"/>
      <c r="N29" s="237"/>
      <c r="O29" s="240"/>
      <c r="P29" s="242">
        <f>IF(ABS(SUM(F29,-SUM('1.1'!G18)))&gt;=3,1,0)</f>
        <v>0</v>
      </c>
      <c r="Q29" s="240"/>
      <c r="R29" s="237"/>
      <c r="S29" s="210"/>
      <c r="T29" s="210"/>
      <c r="U29" s="209"/>
      <c r="V29" s="209"/>
      <c r="W29" s="209"/>
      <c r="X29" s="209"/>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c r="EF29" s="35"/>
      <c r="EG29" s="35"/>
      <c r="EH29" s="35"/>
      <c r="EI29" s="35"/>
      <c r="EJ29" s="35"/>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c r="FS29" s="35"/>
      <c r="FT29" s="35"/>
      <c r="FU29" s="35"/>
      <c r="FV29" s="35"/>
      <c r="FW29" s="35"/>
      <c r="FX29" s="35"/>
      <c r="FY29" s="35"/>
      <c r="FZ29" s="35"/>
      <c r="GA29" s="35"/>
      <c r="GB29" s="35"/>
      <c r="GC29" s="35"/>
      <c r="GD29" s="35"/>
      <c r="GE29" s="35"/>
      <c r="GF29" s="35"/>
      <c r="GG29" s="35"/>
      <c r="GH29" s="35"/>
      <c r="GI29" s="35"/>
      <c r="GJ29" s="35"/>
      <c r="GK29" s="35"/>
      <c r="GL29" s="35"/>
      <c r="GM29" s="35"/>
      <c r="GN29" s="35"/>
      <c r="GO29" s="35"/>
      <c r="GP29" s="35"/>
      <c r="GQ29" s="35"/>
      <c r="GR29" s="35"/>
      <c r="GS29" s="35"/>
      <c r="GT29" s="35"/>
      <c r="GU29" s="35"/>
      <c r="GV29" s="35"/>
      <c r="GW29" s="35"/>
      <c r="GX29" s="35"/>
      <c r="GY29" s="35"/>
      <c r="GZ29" s="35"/>
      <c r="HA29" s="35"/>
      <c r="HB29" s="35"/>
      <c r="HC29" s="35"/>
      <c r="HD29" s="35"/>
      <c r="HE29" s="35"/>
      <c r="HF29" s="35"/>
      <c r="HG29" s="35"/>
      <c r="HH29" s="35"/>
      <c r="HI29" s="35"/>
      <c r="HJ29" s="35"/>
      <c r="HK29" s="35"/>
      <c r="HL29" s="35"/>
      <c r="HM29" s="35"/>
      <c r="HN29" s="35"/>
      <c r="HO29" s="35"/>
      <c r="HP29" s="35"/>
      <c r="HQ29" s="35"/>
      <c r="HR29" s="35"/>
      <c r="HS29" s="35"/>
      <c r="HT29" s="35"/>
      <c r="HU29" s="35"/>
      <c r="HV29" s="35"/>
      <c r="HW29" s="35"/>
      <c r="HX29" s="35"/>
      <c r="HY29" s="35"/>
      <c r="HZ29" s="35"/>
      <c r="IA29" s="35"/>
      <c r="IB29" s="35"/>
      <c r="IC29" s="35"/>
      <c r="ID29" s="35"/>
      <c r="IE29" s="35"/>
      <c r="IF29" s="35"/>
      <c r="IG29" s="35"/>
      <c r="IH29" s="35"/>
      <c r="II29" s="35"/>
      <c r="IJ29" s="35"/>
      <c r="IK29" s="35"/>
      <c r="IL29" s="35"/>
      <c r="IM29" s="35"/>
      <c r="IN29" s="35"/>
      <c r="IO29" s="35"/>
      <c r="IP29" s="35"/>
      <c r="IQ29" s="35"/>
    </row>
    <row r="30" spans="1:251" s="12" customFormat="1" ht="20.25" customHeight="1">
      <c r="A30" s="43"/>
      <c r="B30" s="30"/>
      <c r="C30" s="190"/>
      <c r="D30" s="190"/>
      <c r="E30" s="191" t="str">
        <f>IF(C30+D30=0,"",C30+D30)</f>
        <v/>
      </c>
      <c r="F30" s="191"/>
      <c r="G30" s="6"/>
      <c r="H30" s="211"/>
      <c r="I30" s="245"/>
      <c r="J30" s="245"/>
      <c r="K30" s="246"/>
      <c r="L30" s="245"/>
      <c r="M30" s="247"/>
      <c r="N30" s="248"/>
      <c r="O30" s="248"/>
      <c r="P30" s="237"/>
      <c r="Q30" s="240"/>
      <c r="R30" s="237"/>
      <c r="S30" s="210"/>
      <c r="T30" s="210"/>
      <c r="U30" s="211"/>
      <c r="V30" s="211"/>
      <c r="W30" s="211"/>
      <c r="X30" s="211"/>
    </row>
    <row r="31" spans="1:251" s="14" customFormat="1" ht="30.75" customHeight="1">
      <c r="A31" s="44">
        <v>19</v>
      </c>
      <c r="B31" s="182" t="s">
        <v>102</v>
      </c>
      <c r="C31" s="147"/>
      <c r="D31" s="147"/>
      <c r="E31" s="147"/>
      <c r="F31" s="147"/>
      <c r="G31" s="13"/>
      <c r="H31" s="212"/>
      <c r="I31" s="242">
        <f>IF(AND(OR($C31="",$C31=0),$D31&gt;=5),1,0)</f>
        <v>0</v>
      </c>
      <c r="J31" s="242">
        <f>IF(AND($C31&gt;=5,OR($D31="",$D31=0)),1,0)</f>
        <v>0</v>
      </c>
      <c r="K31" s="237"/>
      <c r="L31" s="242"/>
      <c r="M31" s="249"/>
      <c r="N31" s="250"/>
      <c r="O31" s="242">
        <f>IF(AND(OR(F31="",F31=0),OR(C31&gt;0,D31&gt;0,E31&gt;0)),1,0)</f>
        <v>0</v>
      </c>
      <c r="P31" s="237"/>
      <c r="Q31" s="242">
        <f>IF(AND(OR(E31="",E31=0),F31&gt;0),1,0)</f>
        <v>0</v>
      </c>
      <c r="R31" s="237"/>
      <c r="S31" s="210"/>
      <c r="T31" s="210"/>
      <c r="U31" s="212"/>
      <c r="V31" s="212"/>
      <c r="W31" s="212"/>
      <c r="X31" s="212"/>
    </row>
    <row r="32" spans="1:251" s="14" customFormat="1" ht="30.75" customHeight="1">
      <c r="A32" s="44">
        <v>20</v>
      </c>
      <c r="B32" s="182" t="s">
        <v>151</v>
      </c>
      <c r="C32" s="192"/>
      <c r="D32" s="192"/>
      <c r="E32" s="192"/>
      <c r="F32" s="147"/>
      <c r="G32" s="13"/>
      <c r="H32" s="212"/>
      <c r="I32" s="242">
        <f>IF(AND(OR($C32="",$C32=0),$D32&gt;=5),1,0)</f>
        <v>0</v>
      </c>
      <c r="J32" s="242">
        <f>IF(AND($C32&gt;=5,OR($D32="",$D32=0)),1,0)</f>
        <v>0</v>
      </c>
      <c r="K32" s="237"/>
      <c r="L32" s="242"/>
      <c r="M32" s="249"/>
      <c r="N32" s="250"/>
      <c r="O32" s="242">
        <f>IF(AND(OR(F32="",F32=0),OR(C32&gt;0,D32&gt;0,E32&gt;0)),1,0)</f>
        <v>0</v>
      </c>
      <c r="P32" s="237"/>
      <c r="Q32" s="242">
        <f>IF(AND(OR(E32="",E32=0),F32&gt;0),1,0)</f>
        <v>0</v>
      </c>
      <c r="R32" s="237"/>
      <c r="S32" s="210"/>
      <c r="T32" s="210"/>
      <c r="U32" s="212"/>
      <c r="V32" s="212"/>
      <c r="W32" s="212"/>
      <c r="X32" s="212"/>
    </row>
    <row r="33" spans="1:251" s="14" customFormat="1" ht="42" customHeight="1">
      <c r="A33" s="44">
        <v>21</v>
      </c>
      <c r="B33" s="182" t="s">
        <v>152</v>
      </c>
      <c r="C33" s="192"/>
      <c r="D33" s="192"/>
      <c r="E33" s="192"/>
      <c r="F33" s="147"/>
      <c r="G33" s="13"/>
      <c r="H33" s="212"/>
      <c r="I33" s="242">
        <f>IF(AND(OR($C33="",$C33=0),$D33&gt;=5),1,0)</f>
        <v>0</v>
      </c>
      <c r="J33" s="242">
        <f>IF(AND($C33&gt;=5,OR($D33="",$D33=0)),1,0)</f>
        <v>0</v>
      </c>
      <c r="K33" s="237"/>
      <c r="L33" s="242"/>
      <c r="M33" s="249"/>
      <c r="N33" s="250"/>
      <c r="O33" s="242">
        <f>IF(AND(OR(F33="",F33=0),OR(C33&gt;0,D33&gt;0,E33&gt;0)),1,0)</f>
        <v>0</v>
      </c>
      <c r="P33" s="237"/>
      <c r="Q33" s="242">
        <f>IF(AND(OR(E33="",E33=0),F33&gt;0),1,0)</f>
        <v>0</v>
      </c>
      <c r="R33" s="237"/>
      <c r="S33" s="210"/>
      <c r="T33" s="210"/>
      <c r="U33" s="212"/>
      <c r="V33" s="212"/>
      <c r="W33" s="212"/>
      <c r="X33" s="212"/>
    </row>
    <row r="34" spans="1:251" s="14" customFormat="1" ht="42" customHeight="1">
      <c r="A34" s="44"/>
      <c r="B34" s="225"/>
      <c r="C34" s="282"/>
      <c r="D34" s="282"/>
      <c r="E34" s="282"/>
      <c r="F34" s="282"/>
      <c r="G34" s="13"/>
      <c r="H34" s="212"/>
      <c r="I34" s="242"/>
      <c r="J34" s="242"/>
      <c r="K34" s="237"/>
      <c r="L34" s="242"/>
      <c r="M34" s="249"/>
      <c r="N34" s="250"/>
      <c r="O34" s="242"/>
      <c r="P34" s="237"/>
      <c r="Q34" s="242"/>
      <c r="R34" s="237"/>
      <c r="S34" s="210"/>
      <c r="T34" s="210"/>
      <c r="U34" s="212"/>
      <c r="V34" s="212"/>
      <c r="W34" s="212"/>
      <c r="X34" s="212"/>
    </row>
    <row r="35" spans="1:251" s="14" customFormat="1" ht="20.100000000000001" customHeight="1">
      <c r="A35" s="44"/>
      <c r="B35" s="310" t="s">
        <v>183</v>
      </c>
      <c r="C35" s="311"/>
      <c r="D35" s="311"/>
      <c r="E35" s="311"/>
      <c r="F35" s="224"/>
      <c r="G35" s="13"/>
      <c r="H35" s="212"/>
      <c r="I35" s="242"/>
      <c r="J35" s="242"/>
      <c r="K35" s="237"/>
      <c r="L35" s="237"/>
      <c r="M35" s="250"/>
      <c r="N35" s="250"/>
      <c r="O35" s="242"/>
      <c r="P35" s="237"/>
      <c r="Q35" s="242"/>
      <c r="R35" s="237"/>
      <c r="S35" s="200"/>
      <c r="T35" s="200"/>
      <c r="U35" s="212"/>
      <c r="V35" s="212"/>
      <c r="W35" s="212"/>
      <c r="X35" s="212"/>
    </row>
    <row r="36" spans="1:251" s="14" customFormat="1" ht="30.75" customHeight="1">
      <c r="A36" s="44">
        <v>22</v>
      </c>
      <c r="B36" s="182" t="s">
        <v>182</v>
      </c>
      <c r="C36" s="192"/>
      <c r="D36" s="192"/>
      <c r="E36" s="192"/>
      <c r="F36" s="148" t="str">
        <f>IF('1.1'!G16="","-",'1.1'!G16)</f>
        <v>-</v>
      </c>
      <c r="G36" s="13"/>
      <c r="H36" s="212"/>
      <c r="I36" s="242">
        <f>IF(AND(OR($C36="",$C36=0),$D36&gt;=5),1,0)</f>
        <v>0</v>
      </c>
      <c r="J36" s="242">
        <f>IF(AND($C36&gt;=5,OR($D36="",$D36=0)),1,0)</f>
        <v>0</v>
      </c>
      <c r="K36" s="237"/>
      <c r="L36" s="242"/>
      <c r="M36" s="249"/>
      <c r="N36" s="250"/>
      <c r="O36" s="242">
        <f>IF(AND(OR(F36="",F36=0),OR(C36&gt;0,D36&gt;0,E36&gt;0)),1,0)</f>
        <v>0</v>
      </c>
      <c r="P36" s="235"/>
      <c r="Q36" s="242">
        <f>IF(AND(OR(E36="",E36=0),F36&gt;0),1,0)</f>
        <v>1</v>
      </c>
      <c r="R36" s="237"/>
      <c r="S36" s="200"/>
      <c r="T36" s="200"/>
      <c r="U36" s="212"/>
      <c r="V36" s="212"/>
      <c r="W36" s="212"/>
      <c r="X36" s="212"/>
    </row>
    <row r="37" spans="1:251" s="16" customFormat="1" ht="16.5" customHeight="1">
      <c r="A37" s="45"/>
      <c r="B37" s="15"/>
      <c r="C37" s="15"/>
      <c r="D37" s="15"/>
      <c r="E37" s="15"/>
      <c r="F37" s="15"/>
      <c r="G37" s="15"/>
      <c r="H37" s="213"/>
      <c r="I37" s="251"/>
      <c r="J37" s="251"/>
      <c r="K37" s="251"/>
      <c r="L37" s="251"/>
      <c r="M37" s="250"/>
      <c r="N37" s="250"/>
      <c r="O37" s="251"/>
      <c r="P37" s="240"/>
      <c r="Q37" s="240"/>
      <c r="R37" s="237"/>
      <c r="S37" s="200"/>
      <c r="T37" s="200"/>
      <c r="U37" s="213"/>
      <c r="V37" s="213"/>
      <c r="W37" s="213"/>
      <c r="X37" s="213"/>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c r="CA37" s="17"/>
      <c r="CB37" s="17"/>
      <c r="CC37" s="17"/>
      <c r="CD37" s="17"/>
      <c r="CE37" s="17"/>
      <c r="CF37" s="17"/>
      <c r="CG37" s="17"/>
      <c r="CH37" s="17"/>
      <c r="CI37" s="17"/>
      <c r="CJ37" s="17"/>
      <c r="CK37" s="17"/>
      <c r="CL37" s="17"/>
      <c r="CM37" s="17"/>
      <c r="CN37" s="17"/>
      <c r="CO37" s="17"/>
      <c r="CP37" s="17"/>
      <c r="CQ37" s="17"/>
      <c r="CR37" s="17"/>
      <c r="CS37" s="17"/>
      <c r="CT37" s="17"/>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c r="FB37" s="17"/>
      <c r="FC37" s="17"/>
      <c r="FD37" s="17"/>
      <c r="FE37" s="17"/>
      <c r="FF37" s="17"/>
      <c r="FG37" s="17"/>
      <c r="FH37" s="17"/>
      <c r="FI37" s="17"/>
      <c r="FJ37" s="17"/>
      <c r="FK37" s="17"/>
      <c r="FL37" s="17"/>
      <c r="FM37" s="17"/>
      <c r="FN37" s="17"/>
      <c r="FO37" s="17"/>
      <c r="FP37" s="17"/>
      <c r="FQ37" s="17"/>
      <c r="FR37" s="17"/>
      <c r="FS37" s="17"/>
      <c r="FT37" s="17"/>
      <c r="FU37" s="17"/>
      <c r="FV37" s="17"/>
      <c r="FW37" s="17"/>
      <c r="FX37" s="17"/>
      <c r="FY37" s="17"/>
      <c r="FZ37" s="17"/>
      <c r="GA37" s="17"/>
      <c r="GB37" s="17"/>
      <c r="GC37" s="17"/>
      <c r="GD37" s="17"/>
      <c r="GE37" s="17"/>
      <c r="GF37" s="17"/>
      <c r="GG37" s="17"/>
      <c r="GH37" s="17"/>
      <c r="GI37" s="17"/>
      <c r="GJ37" s="17"/>
      <c r="GK37" s="17"/>
      <c r="GL37" s="17"/>
      <c r="GM37" s="17"/>
      <c r="GN37" s="17"/>
      <c r="GO37" s="17"/>
      <c r="GP37" s="17"/>
      <c r="GQ37" s="17"/>
      <c r="GR37" s="17"/>
      <c r="GS37" s="17"/>
      <c r="GT37" s="17"/>
      <c r="GU37" s="17"/>
      <c r="GV37" s="17"/>
      <c r="GW37" s="17"/>
      <c r="GX37" s="17"/>
      <c r="GY37" s="17"/>
      <c r="GZ37" s="17"/>
      <c r="HA37" s="17"/>
      <c r="HB37" s="17"/>
      <c r="HC37" s="17"/>
      <c r="HD37" s="17"/>
      <c r="HE37" s="17"/>
      <c r="HF37" s="17"/>
      <c r="HG37" s="17"/>
      <c r="HH37" s="17"/>
      <c r="HI37" s="17"/>
      <c r="HJ37" s="17"/>
      <c r="HK37" s="17"/>
      <c r="HL37" s="17"/>
      <c r="HM37" s="17"/>
      <c r="HN37" s="17"/>
      <c r="HO37" s="17"/>
      <c r="HP37" s="17"/>
      <c r="HQ37" s="17"/>
      <c r="HR37" s="17"/>
      <c r="HS37" s="17"/>
      <c r="HT37" s="17"/>
      <c r="HU37" s="17"/>
      <c r="HV37" s="17"/>
      <c r="HW37" s="17"/>
      <c r="HX37" s="17"/>
      <c r="HY37" s="17"/>
      <c r="HZ37" s="17"/>
      <c r="IA37" s="17"/>
      <c r="IB37" s="17"/>
      <c r="IC37" s="17"/>
      <c r="ID37" s="17"/>
      <c r="IE37" s="17"/>
      <c r="IF37" s="17"/>
      <c r="IG37" s="17"/>
      <c r="IH37" s="17"/>
      <c r="II37" s="17"/>
      <c r="IJ37" s="17"/>
      <c r="IK37" s="17"/>
      <c r="IL37" s="17"/>
      <c r="IM37" s="17"/>
      <c r="IN37" s="17"/>
      <c r="IO37" s="17"/>
      <c r="IP37" s="17"/>
      <c r="IQ37" s="17"/>
    </row>
    <row r="38" spans="1:251" s="16" customFormat="1" ht="12.95" customHeight="1">
      <c r="A38" s="45"/>
      <c r="B38" s="18" t="s">
        <v>122</v>
      </c>
      <c r="C38" s="15"/>
      <c r="D38" s="15"/>
      <c r="E38" s="15"/>
      <c r="F38" s="15"/>
      <c r="G38" s="15"/>
      <c r="H38" s="213"/>
      <c r="I38" s="252">
        <f>SUM(I12:I36)</f>
        <v>0</v>
      </c>
      <c r="J38" s="252">
        <f>SUM(J12:J36)</f>
        <v>0</v>
      </c>
      <c r="K38" s="253" t="s">
        <v>14</v>
      </c>
      <c r="L38" s="252"/>
      <c r="M38" s="254"/>
      <c r="N38" s="255" t="s">
        <v>14</v>
      </c>
      <c r="O38" s="254">
        <f>SUM(O12:O36)</f>
        <v>0</v>
      </c>
      <c r="P38" s="255" t="s">
        <v>14</v>
      </c>
      <c r="Q38" s="254">
        <f>SUM(Q12:Q36)</f>
        <v>1</v>
      </c>
      <c r="R38" s="237"/>
      <c r="S38" s="215"/>
      <c r="T38" s="214"/>
      <c r="U38" s="213"/>
      <c r="V38" s="213"/>
      <c r="W38" s="213"/>
      <c r="X38" s="213"/>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c r="CA38" s="17"/>
      <c r="CB38" s="17"/>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17"/>
      <c r="DB38" s="17"/>
      <c r="DC38" s="17"/>
      <c r="DD38" s="17"/>
      <c r="DE38" s="17"/>
      <c r="DF38" s="17"/>
      <c r="DG38" s="17"/>
      <c r="DH38" s="17"/>
      <c r="DI38" s="17"/>
      <c r="DJ38" s="17"/>
      <c r="DK38" s="17"/>
      <c r="DL38" s="17"/>
      <c r="DM38" s="17"/>
      <c r="DN38" s="17"/>
      <c r="DO38" s="17"/>
      <c r="DP38" s="17"/>
      <c r="DQ38" s="17"/>
      <c r="DR38" s="17"/>
      <c r="DS38" s="17"/>
      <c r="DT38" s="17"/>
      <c r="DU38" s="17"/>
      <c r="DV38" s="17"/>
      <c r="DW38" s="17"/>
      <c r="DX38" s="17"/>
      <c r="DY38" s="17"/>
      <c r="DZ38" s="17"/>
      <c r="EA38" s="17"/>
      <c r="EB38" s="17"/>
      <c r="EC38" s="17"/>
      <c r="ED38" s="17"/>
      <c r="EE38" s="17"/>
      <c r="EF38" s="17"/>
      <c r="EG38" s="17"/>
      <c r="EH38" s="17"/>
      <c r="EI38" s="17"/>
      <c r="EJ38" s="17"/>
      <c r="EK38" s="17"/>
      <c r="EL38" s="17"/>
      <c r="EM38" s="17"/>
      <c r="EN38" s="17"/>
      <c r="EO38" s="17"/>
      <c r="EP38" s="17"/>
      <c r="EQ38" s="17"/>
      <c r="ER38" s="17"/>
      <c r="ES38" s="17"/>
      <c r="ET38" s="17"/>
      <c r="EU38" s="17"/>
      <c r="EV38" s="17"/>
      <c r="EW38" s="17"/>
      <c r="EX38" s="17"/>
      <c r="EY38" s="17"/>
      <c r="EZ38" s="17"/>
      <c r="FA38" s="17"/>
      <c r="FB38" s="17"/>
      <c r="FC38" s="17"/>
      <c r="FD38" s="17"/>
      <c r="FE38" s="17"/>
      <c r="FF38" s="17"/>
      <c r="FG38" s="17"/>
      <c r="FH38" s="17"/>
      <c r="FI38" s="17"/>
      <c r="FJ38" s="17"/>
      <c r="FK38" s="17"/>
      <c r="FL38" s="17"/>
      <c r="FM38" s="17"/>
      <c r="FN38" s="17"/>
      <c r="FO38" s="17"/>
      <c r="FP38" s="17"/>
      <c r="FQ38" s="17"/>
      <c r="FR38" s="17"/>
      <c r="FS38" s="17"/>
      <c r="FT38" s="17"/>
      <c r="FU38" s="17"/>
      <c r="FV38" s="17"/>
      <c r="FW38" s="17"/>
      <c r="FX38" s="17"/>
      <c r="FY38" s="17"/>
      <c r="FZ38" s="17"/>
      <c r="GA38" s="17"/>
      <c r="GB38" s="17"/>
      <c r="GC38" s="17"/>
      <c r="GD38" s="17"/>
      <c r="GE38" s="17"/>
      <c r="GF38" s="17"/>
      <c r="GG38" s="17"/>
      <c r="GH38" s="17"/>
      <c r="GI38" s="17"/>
      <c r="GJ38" s="17"/>
      <c r="GK38" s="17"/>
      <c r="GL38" s="17"/>
      <c r="GM38" s="17"/>
      <c r="GN38" s="17"/>
      <c r="GO38" s="17"/>
      <c r="GP38" s="17"/>
      <c r="GQ38" s="17"/>
      <c r="GR38" s="17"/>
      <c r="GS38" s="17"/>
      <c r="GT38" s="17"/>
      <c r="GU38" s="17"/>
      <c r="GV38" s="17"/>
      <c r="GW38" s="17"/>
      <c r="GX38" s="17"/>
      <c r="GY38" s="17"/>
      <c r="GZ38" s="17"/>
      <c r="HA38" s="17"/>
      <c r="HB38" s="17"/>
      <c r="HC38" s="17"/>
      <c r="HD38" s="17"/>
      <c r="HE38" s="17"/>
      <c r="HF38" s="17"/>
      <c r="HG38" s="17"/>
      <c r="HH38" s="17"/>
      <c r="HI38" s="17"/>
      <c r="HJ38" s="17"/>
      <c r="HK38" s="17"/>
      <c r="HL38" s="17"/>
      <c r="HM38" s="17"/>
      <c r="HN38" s="17"/>
      <c r="HO38" s="17"/>
      <c r="HP38" s="17"/>
      <c r="HQ38" s="17"/>
      <c r="HR38" s="17"/>
      <c r="HS38" s="17"/>
      <c r="HT38" s="17"/>
      <c r="HU38" s="17"/>
      <c r="HV38" s="17"/>
      <c r="HW38" s="17"/>
      <c r="HX38" s="17"/>
      <c r="HY38" s="17"/>
      <c r="HZ38" s="17"/>
      <c r="IA38" s="17"/>
      <c r="IB38" s="17"/>
      <c r="IC38" s="17"/>
      <c r="ID38" s="17"/>
      <c r="IE38" s="17"/>
      <c r="IF38" s="17"/>
      <c r="IG38" s="17"/>
      <c r="IH38" s="17"/>
      <c r="II38" s="17"/>
      <c r="IJ38" s="17"/>
      <c r="IK38" s="17"/>
      <c r="IL38" s="17"/>
      <c r="IM38" s="17"/>
      <c r="IN38" s="17"/>
      <c r="IO38" s="17"/>
      <c r="IP38" s="17"/>
      <c r="IQ38" s="17"/>
    </row>
    <row r="39" spans="1:251" s="16" customFormat="1" ht="12.95" customHeight="1">
      <c r="A39" s="45"/>
      <c r="B39" s="18" t="s">
        <v>150</v>
      </c>
      <c r="C39" s="15"/>
      <c r="D39" s="15"/>
      <c r="E39" s="15"/>
      <c r="F39" s="15"/>
      <c r="G39" s="15"/>
      <c r="H39" s="213"/>
      <c r="I39" s="256"/>
      <c r="J39" s="256"/>
      <c r="K39" s="256"/>
      <c r="L39" s="256"/>
      <c r="M39" s="256"/>
      <c r="N39" s="256"/>
      <c r="O39" s="256"/>
      <c r="P39" s="251"/>
      <c r="Q39" s="251"/>
      <c r="R39" s="257"/>
      <c r="S39" s="213"/>
      <c r="T39" s="213"/>
      <c r="U39" s="213"/>
      <c r="V39" s="213"/>
      <c r="W39" s="213"/>
      <c r="X39" s="213"/>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7"/>
      <c r="DI39" s="17"/>
      <c r="DJ39" s="17"/>
      <c r="DK39" s="17"/>
      <c r="DL39" s="17"/>
      <c r="DM39" s="17"/>
      <c r="DN39" s="17"/>
      <c r="DO39" s="17"/>
      <c r="DP39" s="17"/>
      <c r="DQ39" s="17"/>
      <c r="DR39" s="17"/>
      <c r="DS39" s="17"/>
      <c r="DT39" s="17"/>
      <c r="DU39" s="17"/>
      <c r="DV39" s="17"/>
      <c r="DW39" s="17"/>
      <c r="DX39" s="17"/>
      <c r="DY39" s="17"/>
      <c r="DZ39" s="17"/>
      <c r="EA39" s="17"/>
      <c r="EB39" s="17"/>
      <c r="EC39" s="17"/>
      <c r="ED39" s="17"/>
      <c r="EE39" s="17"/>
      <c r="EF39" s="17"/>
      <c r="EG39" s="17"/>
      <c r="EH39" s="17"/>
      <c r="EI39" s="17"/>
      <c r="EJ39" s="17"/>
      <c r="EK39" s="17"/>
      <c r="EL39" s="17"/>
      <c r="EM39" s="17"/>
      <c r="EN39" s="17"/>
      <c r="EO39" s="17"/>
      <c r="EP39" s="17"/>
      <c r="EQ39" s="17"/>
      <c r="ER39" s="17"/>
      <c r="ES39" s="17"/>
      <c r="ET39" s="17"/>
      <c r="EU39" s="17"/>
      <c r="EV39" s="17"/>
      <c r="EW39" s="17"/>
      <c r="EX39" s="17"/>
      <c r="EY39" s="17"/>
      <c r="EZ39" s="17"/>
      <c r="FA39" s="17"/>
      <c r="FB39" s="17"/>
      <c r="FC39" s="17"/>
      <c r="FD39" s="17"/>
      <c r="FE39" s="17"/>
      <c r="FF39" s="17"/>
      <c r="FG39" s="17"/>
      <c r="FH39" s="17"/>
      <c r="FI39" s="17"/>
      <c r="FJ39" s="17"/>
      <c r="FK39" s="17"/>
      <c r="FL39" s="17"/>
      <c r="FM39" s="17"/>
      <c r="FN39" s="17"/>
      <c r="FO39" s="17"/>
      <c r="FP39" s="17"/>
      <c r="FQ39" s="17"/>
      <c r="FR39" s="17"/>
      <c r="FS39" s="17"/>
      <c r="FT39" s="17"/>
      <c r="FU39" s="17"/>
      <c r="FV39" s="17"/>
      <c r="FW39" s="17"/>
      <c r="FX39" s="17"/>
      <c r="FY39" s="17"/>
      <c r="FZ39" s="17"/>
      <c r="GA39" s="17"/>
      <c r="GB39" s="17"/>
      <c r="GC39" s="17"/>
      <c r="GD39" s="17"/>
      <c r="GE39" s="17"/>
      <c r="GF39" s="17"/>
      <c r="GG39" s="17"/>
      <c r="GH39" s="17"/>
      <c r="GI39" s="17"/>
      <c r="GJ39" s="17"/>
      <c r="GK39" s="17"/>
      <c r="GL39" s="17"/>
      <c r="GM39" s="17"/>
      <c r="GN39" s="17"/>
      <c r="GO39" s="17"/>
      <c r="GP39" s="17"/>
      <c r="GQ39" s="17"/>
      <c r="GR39" s="17"/>
      <c r="GS39" s="17"/>
      <c r="GT39" s="17"/>
      <c r="GU39" s="17"/>
      <c r="GV39" s="17"/>
      <c r="GW39" s="17"/>
      <c r="GX39" s="17"/>
      <c r="GY39" s="17"/>
      <c r="GZ39" s="17"/>
      <c r="HA39" s="17"/>
      <c r="HB39" s="17"/>
      <c r="HC39" s="17"/>
      <c r="HD39" s="17"/>
      <c r="HE39" s="17"/>
      <c r="HF39" s="17"/>
      <c r="HG39" s="17"/>
      <c r="HH39" s="17"/>
      <c r="HI39" s="17"/>
      <c r="HJ39" s="17"/>
      <c r="HK39" s="17"/>
      <c r="HL39" s="17"/>
      <c r="HM39" s="17"/>
      <c r="HN39" s="17"/>
      <c r="HO39" s="17"/>
      <c r="HP39" s="17"/>
      <c r="HQ39" s="17"/>
      <c r="HR39" s="17"/>
      <c r="HS39" s="17"/>
      <c r="HT39" s="17"/>
      <c r="HU39" s="17"/>
      <c r="HV39" s="17"/>
      <c r="HW39" s="17"/>
      <c r="HX39" s="17"/>
      <c r="HY39" s="17"/>
      <c r="HZ39" s="17"/>
      <c r="IA39" s="17"/>
      <c r="IB39" s="17"/>
      <c r="IC39" s="17"/>
      <c r="ID39" s="17"/>
      <c r="IE39" s="17"/>
      <c r="IF39" s="17"/>
      <c r="IG39" s="17"/>
      <c r="IH39" s="17"/>
      <c r="II39" s="17"/>
      <c r="IJ39" s="17"/>
      <c r="IK39" s="17"/>
      <c r="IL39" s="17"/>
      <c r="IM39" s="17"/>
      <c r="IN39" s="17"/>
      <c r="IO39" s="17"/>
      <c r="IP39" s="17"/>
      <c r="IQ39" s="17"/>
    </row>
    <row r="40" spans="1:251" s="16" customFormat="1" ht="12.95" customHeight="1">
      <c r="A40" s="45"/>
      <c r="B40" s="18" t="s">
        <v>184</v>
      </c>
      <c r="C40" s="15"/>
      <c r="D40" s="15"/>
      <c r="E40" s="15"/>
      <c r="F40" s="15"/>
      <c r="G40" s="15"/>
      <c r="H40" s="213"/>
      <c r="I40" s="258" t="s">
        <v>166</v>
      </c>
      <c r="J40" s="256"/>
      <c r="K40" s="256"/>
      <c r="L40" s="256"/>
      <c r="M40" s="256"/>
      <c r="N40" s="256"/>
      <c r="O40" s="256"/>
      <c r="P40" s="251"/>
      <c r="Q40" s="251"/>
      <c r="R40" s="257"/>
      <c r="S40" s="213"/>
      <c r="T40" s="213"/>
      <c r="U40" s="213"/>
      <c r="V40" s="213"/>
      <c r="W40" s="213"/>
      <c r="X40" s="213"/>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17"/>
      <c r="FG40" s="17"/>
      <c r="FH40" s="17"/>
      <c r="FI40" s="17"/>
      <c r="FJ40" s="17"/>
      <c r="FK40" s="17"/>
      <c r="FL40" s="17"/>
      <c r="FM40" s="17"/>
      <c r="FN40" s="17"/>
      <c r="FO40" s="17"/>
      <c r="FP40" s="17"/>
      <c r="FQ40" s="17"/>
      <c r="FR40" s="17"/>
      <c r="FS40" s="17"/>
      <c r="FT40" s="17"/>
      <c r="FU40" s="17"/>
      <c r="FV40" s="17"/>
      <c r="FW40" s="17"/>
      <c r="FX40" s="17"/>
      <c r="FY40" s="17"/>
      <c r="FZ40" s="17"/>
      <c r="GA40" s="17"/>
      <c r="GB40" s="17"/>
      <c r="GC40" s="17"/>
      <c r="GD40" s="17"/>
      <c r="GE40" s="17"/>
      <c r="GF40" s="17"/>
      <c r="GG40" s="17"/>
      <c r="GH40" s="17"/>
      <c r="GI40" s="17"/>
      <c r="GJ40" s="17"/>
      <c r="GK40" s="17"/>
      <c r="GL40" s="17"/>
      <c r="GM40" s="17"/>
      <c r="GN40" s="17"/>
      <c r="GO40" s="17"/>
      <c r="GP40" s="17"/>
      <c r="GQ40" s="17"/>
      <c r="GR40" s="17"/>
      <c r="GS40" s="17"/>
      <c r="GT40" s="17"/>
      <c r="GU40" s="17"/>
      <c r="GV40" s="17"/>
      <c r="GW40" s="17"/>
      <c r="GX40" s="17"/>
      <c r="GY40" s="17"/>
      <c r="GZ40" s="17"/>
      <c r="HA40" s="17"/>
      <c r="HB40" s="17"/>
      <c r="HC40" s="17"/>
      <c r="HD40" s="17"/>
      <c r="HE40" s="17"/>
      <c r="HF40" s="17"/>
      <c r="HG40" s="17"/>
      <c r="HH40" s="17"/>
      <c r="HI40" s="17"/>
      <c r="HJ40" s="17"/>
      <c r="HK40" s="17"/>
      <c r="HL40" s="17"/>
      <c r="HM40" s="17"/>
      <c r="HN40" s="17"/>
      <c r="HO40" s="17"/>
      <c r="HP40" s="17"/>
      <c r="HQ40" s="17"/>
      <c r="HR40" s="17"/>
      <c r="HS40" s="17"/>
      <c r="HT40" s="17"/>
      <c r="HU40" s="17"/>
      <c r="HV40" s="17"/>
      <c r="HW40" s="17"/>
      <c r="HX40" s="17"/>
      <c r="HY40" s="17"/>
      <c r="HZ40" s="17"/>
      <c r="IA40" s="17"/>
      <c r="IB40" s="17"/>
      <c r="IC40" s="17"/>
      <c r="ID40" s="17"/>
      <c r="IE40" s="17"/>
      <c r="IF40" s="17"/>
      <c r="IG40" s="17"/>
      <c r="IH40" s="17"/>
      <c r="II40" s="17"/>
      <c r="IJ40" s="17"/>
      <c r="IK40" s="17"/>
      <c r="IL40" s="17"/>
      <c r="IM40" s="17"/>
      <c r="IN40" s="17"/>
      <c r="IO40" s="17"/>
      <c r="IP40" s="17"/>
      <c r="IQ40" s="17"/>
    </row>
    <row r="41" spans="1:251" s="16" customFormat="1" ht="15.75" customHeight="1">
      <c r="A41" s="45"/>
      <c r="B41" s="18" t="s">
        <v>153</v>
      </c>
      <c r="C41" s="15"/>
      <c r="D41" s="15"/>
      <c r="E41" s="15"/>
      <c r="F41" s="15"/>
      <c r="G41" s="15"/>
      <c r="H41" s="213"/>
      <c r="I41" s="256"/>
      <c r="J41" s="256"/>
      <c r="K41" s="256"/>
      <c r="L41" s="256"/>
      <c r="M41" s="256"/>
      <c r="N41" s="256"/>
      <c r="O41" s="256"/>
      <c r="P41" s="251"/>
      <c r="Q41" s="251"/>
      <c r="R41" s="257"/>
      <c r="S41" s="213"/>
      <c r="T41" s="213"/>
      <c r="U41" s="213"/>
      <c r="V41" s="213"/>
      <c r="W41" s="213"/>
      <c r="X41" s="213"/>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c r="CA41" s="17"/>
      <c r="CB41" s="17"/>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7"/>
      <c r="EU41" s="17"/>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7"/>
      <c r="FT41" s="17"/>
      <c r="FU41" s="17"/>
      <c r="FV41" s="17"/>
      <c r="FW41" s="17"/>
      <c r="FX41" s="17"/>
      <c r="FY41" s="17"/>
      <c r="FZ41" s="17"/>
      <c r="GA41" s="17"/>
      <c r="GB41" s="17"/>
      <c r="GC41" s="17"/>
      <c r="GD41" s="17"/>
      <c r="GE41" s="17"/>
      <c r="GF41" s="17"/>
      <c r="GG41" s="17"/>
      <c r="GH41" s="17"/>
      <c r="GI41" s="17"/>
      <c r="GJ41" s="17"/>
      <c r="GK41" s="17"/>
      <c r="GL41" s="17"/>
      <c r="GM41" s="17"/>
      <c r="GN41" s="17"/>
      <c r="GO41" s="17"/>
      <c r="GP41" s="17"/>
      <c r="GQ41" s="17"/>
      <c r="GR41" s="17"/>
      <c r="GS41" s="17"/>
      <c r="GT41" s="17"/>
      <c r="GU41" s="17"/>
      <c r="GV41" s="17"/>
      <c r="GW41" s="17"/>
      <c r="GX41" s="17"/>
      <c r="GY41" s="17"/>
      <c r="GZ41" s="17"/>
      <c r="HA41" s="17"/>
      <c r="HB41" s="17"/>
      <c r="HC41" s="17"/>
      <c r="HD41" s="17"/>
      <c r="HE41" s="17"/>
      <c r="HF41" s="17"/>
      <c r="HG41" s="17"/>
      <c r="HH41" s="17"/>
      <c r="HI41" s="17"/>
      <c r="HJ41" s="17"/>
      <c r="HK41" s="17"/>
      <c r="HL41" s="17"/>
      <c r="HM41" s="17"/>
      <c r="HN41" s="17"/>
      <c r="HO41" s="17"/>
      <c r="HP41" s="17"/>
      <c r="HQ41" s="17"/>
      <c r="HR41" s="17"/>
      <c r="HS41" s="17"/>
      <c r="HT41" s="17"/>
      <c r="HU41" s="17"/>
      <c r="HV41" s="17"/>
      <c r="HW41" s="17"/>
      <c r="HX41" s="17"/>
      <c r="HY41" s="17"/>
      <c r="HZ41" s="17"/>
      <c r="IA41" s="17"/>
      <c r="IB41" s="17"/>
      <c r="IC41" s="17"/>
      <c r="ID41" s="17"/>
      <c r="IE41" s="17"/>
      <c r="IF41" s="17"/>
      <c r="IG41" s="17"/>
      <c r="IH41" s="17"/>
      <c r="II41" s="17"/>
      <c r="IJ41" s="17"/>
      <c r="IK41" s="17"/>
      <c r="IL41" s="17"/>
      <c r="IM41" s="17"/>
      <c r="IN41" s="17"/>
      <c r="IO41" s="17"/>
      <c r="IP41" s="17"/>
      <c r="IQ41" s="17"/>
    </row>
    <row r="42" spans="1:251" s="16" customFormat="1" ht="15.75" customHeight="1">
      <c r="A42" s="45"/>
      <c r="B42" s="18" t="s">
        <v>123</v>
      </c>
      <c r="C42" s="15"/>
      <c r="D42" s="15"/>
      <c r="E42" s="15"/>
      <c r="F42" s="15"/>
      <c r="G42" s="15"/>
      <c r="H42" s="213"/>
      <c r="I42" s="235"/>
      <c r="J42" s="235"/>
      <c r="K42" s="235"/>
      <c r="L42" s="242">
        <f>IF(AND(OR($C31="",$C31=0),OR($D31="",$D31=0),$E31&gt;0),1,0)</f>
        <v>0</v>
      </c>
      <c r="M42" s="235" t="s">
        <v>137</v>
      </c>
      <c r="N42" s="235"/>
      <c r="O42" s="235"/>
      <c r="P42" s="235"/>
      <c r="Q42" s="235"/>
      <c r="R42" s="256"/>
      <c r="S42" s="213"/>
      <c r="T42" s="213"/>
      <c r="U42" s="213"/>
      <c r="V42" s="213"/>
      <c r="W42" s="213"/>
      <c r="X42" s="213"/>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7"/>
      <c r="ER42" s="17"/>
      <c r="ES42" s="17"/>
      <c r="ET42" s="17"/>
      <c r="EU42" s="17"/>
      <c r="EV42" s="17"/>
      <c r="EW42" s="17"/>
      <c r="EX42" s="17"/>
      <c r="EY42" s="17"/>
      <c r="EZ42" s="17"/>
      <c r="FA42" s="17"/>
      <c r="FB42" s="17"/>
      <c r="FC42" s="17"/>
      <c r="FD42" s="17"/>
      <c r="FE42" s="17"/>
      <c r="FF42" s="17"/>
      <c r="FG42" s="17"/>
      <c r="FH42" s="17"/>
      <c r="FI42" s="17"/>
      <c r="FJ42" s="17"/>
      <c r="FK42" s="17"/>
      <c r="FL42" s="17"/>
      <c r="FM42" s="17"/>
      <c r="FN42" s="17"/>
      <c r="FO42" s="17"/>
      <c r="FP42" s="17"/>
      <c r="FQ42" s="17"/>
      <c r="FR42" s="17"/>
      <c r="FS42" s="17"/>
      <c r="FT42" s="17"/>
      <c r="FU42" s="17"/>
      <c r="FV42" s="17"/>
      <c r="FW42" s="17"/>
      <c r="FX42" s="17"/>
      <c r="FY42" s="17"/>
      <c r="FZ42" s="17"/>
      <c r="GA42" s="17"/>
      <c r="GB42" s="17"/>
      <c r="GC42" s="17"/>
      <c r="GD42" s="17"/>
      <c r="GE42" s="17"/>
      <c r="GF42" s="17"/>
      <c r="GG42" s="17"/>
      <c r="GH42" s="17"/>
      <c r="GI42" s="17"/>
      <c r="GJ42" s="17"/>
      <c r="GK42" s="17"/>
      <c r="GL42" s="17"/>
      <c r="GM42" s="17"/>
      <c r="GN42" s="17"/>
      <c r="GO42" s="17"/>
      <c r="GP42" s="17"/>
      <c r="GQ42" s="17"/>
      <c r="GR42" s="17"/>
      <c r="GS42" s="17"/>
      <c r="GT42" s="17"/>
      <c r="GU42" s="17"/>
      <c r="GV42" s="17"/>
      <c r="GW42" s="17"/>
      <c r="GX42" s="17"/>
      <c r="GY42" s="17"/>
      <c r="GZ42" s="17"/>
      <c r="HA42" s="17"/>
      <c r="HB42" s="17"/>
      <c r="HC42" s="17"/>
      <c r="HD42" s="17"/>
      <c r="HE42" s="17"/>
      <c r="HF42" s="17"/>
      <c r="HG42" s="17"/>
      <c r="HH42" s="17"/>
      <c r="HI42" s="17"/>
      <c r="HJ42" s="17"/>
      <c r="HK42" s="17"/>
      <c r="HL42" s="17"/>
      <c r="HM42" s="17"/>
      <c r="HN42" s="17"/>
      <c r="HO42" s="17"/>
      <c r="HP42" s="17"/>
      <c r="HQ42" s="17"/>
      <c r="HR42" s="17"/>
      <c r="HS42" s="17"/>
      <c r="HT42" s="17"/>
      <c r="HU42" s="17"/>
      <c r="HV42" s="17"/>
      <c r="HW42" s="17"/>
      <c r="HX42" s="17"/>
      <c r="HY42" s="17"/>
      <c r="HZ42" s="17"/>
      <c r="IA42" s="17"/>
      <c r="IB42" s="17"/>
      <c r="IC42" s="17"/>
      <c r="ID42" s="17"/>
      <c r="IE42" s="17"/>
      <c r="IF42" s="17"/>
      <c r="IG42" s="17"/>
      <c r="IH42" s="17"/>
      <c r="II42" s="17"/>
      <c r="IJ42" s="17"/>
      <c r="IK42" s="17"/>
      <c r="IL42" s="17"/>
      <c r="IM42" s="17"/>
      <c r="IN42" s="17"/>
      <c r="IO42" s="17"/>
      <c r="IP42" s="17"/>
      <c r="IQ42" s="17"/>
    </row>
    <row r="43" spans="1:251" ht="15.75" customHeight="1">
      <c r="A43" s="42"/>
      <c r="B43" s="7" t="s">
        <v>162</v>
      </c>
      <c r="C43" s="1"/>
      <c r="D43" s="1"/>
      <c r="E43" s="1"/>
      <c r="F43" s="1"/>
      <c r="G43" s="1"/>
      <c r="H43" s="207"/>
      <c r="I43" s="256"/>
      <c r="J43" s="256"/>
      <c r="K43" s="256"/>
      <c r="L43" s="242">
        <f>IF(AND(OR($C32="",$C32=0),OR($D32="",$D32=0),$E32&gt;0),1,0)</f>
        <v>0</v>
      </c>
      <c r="M43" s="256" t="s">
        <v>44</v>
      </c>
      <c r="N43" s="256"/>
      <c r="O43" s="256"/>
      <c r="P43" s="256"/>
      <c r="Q43" s="256"/>
      <c r="R43" s="256"/>
      <c r="S43" s="207"/>
      <c r="T43" s="207"/>
      <c r="U43" s="207"/>
      <c r="V43" s="207"/>
      <c r="W43" s="207"/>
      <c r="X43" s="207"/>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c r="IG43" s="12"/>
      <c r="IH43" s="12"/>
      <c r="II43" s="12"/>
      <c r="IJ43" s="12"/>
      <c r="IK43" s="12"/>
      <c r="IL43" s="12"/>
      <c r="IM43" s="12"/>
      <c r="IN43" s="12"/>
      <c r="IO43" s="12"/>
      <c r="IP43" s="12"/>
      <c r="IQ43" s="12"/>
    </row>
    <row r="44" spans="1:251" ht="12.95" customHeight="1">
      <c r="A44" s="42"/>
      <c r="B44" s="198" t="s">
        <v>161</v>
      </c>
      <c r="C44" s="1"/>
      <c r="D44" s="1"/>
      <c r="E44" s="1"/>
      <c r="F44" s="1"/>
      <c r="G44" s="1"/>
      <c r="H44" s="207"/>
      <c r="I44" s="256"/>
      <c r="J44" s="256"/>
      <c r="K44" s="256"/>
      <c r="L44" s="242">
        <f>IF(AND(OR($C33="",$C33=0),OR($D33="",$D33=0),$E33&gt;0),1,0)</f>
        <v>0</v>
      </c>
      <c r="M44" s="256" t="s">
        <v>138</v>
      </c>
      <c r="N44" s="256"/>
      <c r="O44" s="256"/>
      <c r="P44" s="256"/>
      <c r="Q44" s="256"/>
      <c r="R44" s="256"/>
      <c r="S44" s="207"/>
      <c r="T44" s="207"/>
      <c r="U44" s="207"/>
      <c r="V44" s="207"/>
      <c r="W44" s="207"/>
      <c r="X44" s="207"/>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c r="HS44" s="12"/>
      <c r="HT44" s="12"/>
      <c r="HU44" s="12"/>
      <c r="HV44" s="12"/>
      <c r="HW44" s="12"/>
      <c r="HX44" s="12"/>
      <c r="HY44" s="12"/>
      <c r="HZ44" s="12"/>
      <c r="IA44" s="12"/>
      <c r="IB44" s="12"/>
      <c r="IC44" s="12"/>
      <c r="ID44" s="12"/>
      <c r="IE44" s="12"/>
      <c r="IF44" s="12"/>
      <c r="IG44" s="12"/>
      <c r="IH44" s="12"/>
      <c r="II44" s="12"/>
      <c r="IJ44" s="12"/>
      <c r="IK44" s="12"/>
      <c r="IL44" s="12"/>
      <c r="IM44" s="12"/>
      <c r="IN44" s="12"/>
      <c r="IO44" s="12"/>
      <c r="IP44" s="12"/>
      <c r="IQ44" s="12"/>
    </row>
    <row r="45" spans="1:251">
      <c r="A45" s="42"/>
      <c r="B45" s="7" t="str">
        <f>"5) Assurés avec cessations de paiement, pour lesquels le canton a payé les primes "&amp;'1.0'!H11&amp; " selon art. 64a LAMal, resp. l'art. 105k OAMal sans considération"</f>
        <v>5) Assurés avec cessations de paiement, pour lesquels le canton a payé les primes 2023 selon art. 64a LAMal, resp. l'art. 105k OAMal sans considération</v>
      </c>
      <c r="C45" s="1"/>
      <c r="D45" s="1"/>
      <c r="E45" s="1"/>
      <c r="F45" s="1"/>
      <c r="G45" s="1"/>
      <c r="H45" s="207"/>
      <c r="I45" s="256"/>
      <c r="J45" s="256"/>
      <c r="K45" s="256"/>
      <c r="L45" s="242">
        <f>IF(AND(OR($C36="",$C36=0),OR($D36="",$D36=0),$E36&gt;0),1,0)</f>
        <v>0</v>
      </c>
      <c r="M45" s="256" t="s">
        <v>167</v>
      </c>
      <c r="N45" s="256"/>
      <c r="O45" s="256"/>
      <c r="P45" s="256"/>
      <c r="Q45" s="256"/>
      <c r="R45" s="256"/>
      <c r="S45" s="207"/>
      <c r="T45" s="207"/>
      <c r="U45" s="207"/>
      <c r="V45" s="207"/>
      <c r="W45" s="207"/>
      <c r="X45" s="207"/>
    </row>
    <row r="46" spans="1:251" ht="12.95" customHeight="1">
      <c r="A46" s="42"/>
      <c r="B46" s="7" t="s">
        <v>171</v>
      </c>
      <c r="C46" s="1"/>
      <c r="D46" s="1"/>
      <c r="E46" s="1"/>
      <c r="F46" s="1"/>
      <c r="G46" s="1"/>
      <c r="H46" s="207"/>
      <c r="I46" s="256"/>
      <c r="J46" s="256"/>
      <c r="K46" s="256"/>
      <c r="L46" s="242"/>
      <c r="M46" s="256"/>
      <c r="N46" s="256"/>
      <c r="O46" s="256"/>
      <c r="P46" s="256"/>
      <c r="Q46" s="256"/>
      <c r="R46" s="256"/>
      <c r="S46" s="207"/>
      <c r="T46" s="207"/>
      <c r="U46" s="207"/>
      <c r="V46" s="207"/>
      <c r="W46" s="207"/>
      <c r="X46" s="207"/>
    </row>
    <row r="47" spans="1:251">
      <c r="A47" s="42"/>
      <c r="B47" s="7" t="s">
        <v>160</v>
      </c>
      <c r="C47" s="1"/>
      <c r="D47" s="1"/>
      <c r="E47" s="1"/>
      <c r="F47" s="1"/>
      <c r="G47" s="1"/>
      <c r="H47" s="207"/>
      <c r="I47" s="256"/>
      <c r="J47" s="256"/>
      <c r="K47" s="256"/>
      <c r="L47" s="242"/>
      <c r="M47" s="256"/>
      <c r="N47" s="256"/>
      <c r="O47" s="256"/>
      <c r="P47" s="256"/>
      <c r="Q47" s="256"/>
      <c r="R47" s="256"/>
      <c r="S47" s="207"/>
      <c r="T47" s="207"/>
      <c r="U47" s="207"/>
      <c r="V47" s="207"/>
      <c r="W47" s="207"/>
      <c r="X47" s="207"/>
    </row>
    <row r="48" spans="1:251" ht="12.95" customHeight="1">
      <c r="A48" s="42"/>
      <c r="B48" s="7" t="s">
        <v>174</v>
      </c>
      <c r="C48" s="1"/>
      <c r="D48" s="1"/>
      <c r="E48" s="1"/>
      <c r="F48" s="1"/>
      <c r="G48" s="1"/>
      <c r="H48" s="207"/>
      <c r="I48" s="256"/>
      <c r="J48" s="256"/>
      <c r="K48" s="256"/>
      <c r="L48" s="259">
        <f>SUM(L42:L45)</f>
        <v>0</v>
      </c>
      <c r="M48" s="258" t="s">
        <v>14</v>
      </c>
      <c r="N48" s="256"/>
      <c r="O48" s="256"/>
      <c r="P48" s="256"/>
      <c r="Q48" s="256"/>
      <c r="R48" s="256"/>
      <c r="S48" s="207"/>
      <c r="T48" s="207"/>
      <c r="U48" s="207"/>
      <c r="V48" s="207"/>
      <c r="W48" s="207"/>
      <c r="X48" s="207"/>
    </row>
    <row r="49" spans="1:36" ht="9.9499999999999993" customHeight="1">
      <c r="A49" s="42"/>
      <c r="B49" s="7"/>
      <c r="C49" s="1"/>
      <c r="D49" s="1"/>
      <c r="E49" s="1"/>
      <c r="F49" s="1"/>
      <c r="G49" s="1"/>
      <c r="H49" s="207"/>
      <c r="I49" s="260"/>
      <c r="J49" s="260"/>
      <c r="K49" s="260"/>
      <c r="L49" s="260"/>
      <c r="M49" s="260"/>
      <c r="N49" s="260"/>
      <c r="O49" s="260"/>
      <c r="P49" s="260"/>
      <c r="Q49" s="260"/>
      <c r="R49" s="260"/>
      <c r="S49" s="260"/>
      <c r="T49" s="260"/>
      <c r="U49" s="260"/>
      <c r="V49" s="260"/>
      <c r="W49" s="260"/>
      <c r="X49" s="260"/>
      <c r="Y49" s="226"/>
      <c r="Z49" s="226"/>
      <c r="AA49" s="226"/>
      <c r="AB49" s="226"/>
      <c r="AC49" s="226"/>
      <c r="AD49" s="226"/>
      <c r="AE49" s="226"/>
      <c r="AF49" s="226"/>
      <c r="AG49" s="226"/>
      <c r="AH49" s="226"/>
      <c r="AI49" s="226"/>
      <c r="AJ49" s="226"/>
    </row>
    <row r="50" spans="1:36">
      <c r="A50" s="42"/>
      <c r="B50" s="141" t="str">
        <f>IF(OR(I$38&gt;=1,J$38&gt;=1,L$29&gt;=1,O$38&gt;=1,P$29&gt;=1,Q$38&gt;=1,L$48&gt;=1),"Erreur(s) / avertissement(s) de plausibilité:","")</f>
        <v>Erreur(s) / avertissement(s) de plausibilité:</v>
      </c>
      <c r="C50" s="1"/>
      <c r="D50" s="1"/>
      <c r="E50" s="1"/>
      <c r="F50" s="141"/>
      <c r="G50" s="1"/>
      <c r="H50" s="207"/>
      <c r="I50" s="207"/>
      <c r="J50" s="207"/>
      <c r="K50" s="207"/>
      <c r="L50" s="207"/>
      <c r="M50" s="207"/>
      <c r="N50" s="207"/>
      <c r="O50" s="207"/>
      <c r="P50" s="207"/>
      <c r="Q50" s="207"/>
      <c r="R50" s="207"/>
      <c r="S50" s="207"/>
      <c r="T50" s="207"/>
      <c r="U50" s="207"/>
      <c r="V50" s="207"/>
      <c r="W50" s="207"/>
      <c r="X50" s="207"/>
    </row>
    <row r="51" spans="1:36">
      <c r="A51" s="42"/>
      <c r="B51" s="159" t="str">
        <f>IF(L$29&gt;=1,"Erreur: la répartition par classe d'âge manque totalement. ","")</f>
        <v xml:space="preserve">Erreur: la répartition par classe d'âge manque totalement. </v>
      </c>
      <c r="C51" s="1"/>
      <c r="D51" s="184"/>
      <c r="E51" s="1"/>
      <c r="F51" s="183"/>
      <c r="G51" s="1"/>
      <c r="H51" s="207"/>
      <c r="I51" s="207"/>
      <c r="J51" s="207"/>
      <c r="K51" s="207"/>
      <c r="L51" s="207"/>
      <c r="M51" s="207"/>
      <c r="N51" s="207"/>
      <c r="O51" s="207"/>
      <c r="P51" s="207"/>
      <c r="Q51" s="207"/>
      <c r="R51" s="207"/>
      <c r="S51" s="207"/>
      <c r="T51" s="207"/>
      <c r="U51" s="207"/>
      <c r="V51" s="207"/>
      <c r="W51" s="207"/>
      <c r="X51" s="207"/>
    </row>
    <row r="52" spans="1:36">
      <c r="A52" s="42"/>
      <c r="B52" s="159" t="str">
        <f>IF(P$29&gt;=1,"Erreur: Total T 2.1 (B) &lt; &gt; Total T 1.1 (A 1) ","")</f>
        <v/>
      </c>
      <c r="C52" s="1"/>
      <c r="D52" s="1"/>
      <c r="E52" s="1"/>
      <c r="F52" s="1"/>
      <c r="G52" s="1"/>
      <c r="H52" s="207"/>
      <c r="I52" s="207"/>
      <c r="J52" s="207"/>
      <c r="K52" s="207"/>
      <c r="L52" s="207"/>
      <c r="M52" s="207"/>
      <c r="N52" s="207"/>
      <c r="O52" s="207"/>
      <c r="P52" s="207"/>
      <c r="Q52" s="207"/>
      <c r="R52" s="207"/>
      <c r="S52" s="207"/>
      <c r="T52" s="207"/>
      <c r="U52" s="207"/>
      <c r="V52" s="207"/>
      <c r="W52" s="207"/>
      <c r="X52" s="207"/>
    </row>
    <row r="53" spans="1:36">
      <c r="A53" s="42"/>
      <c r="B53" s="159" t="str">
        <f>IF(O$38&gt;=1,"Erreur: montant(s) annuel(s) manquant(s). ","")</f>
        <v/>
      </c>
      <c r="C53" s="1"/>
      <c r="D53" s="1"/>
      <c r="E53" s="1"/>
      <c r="F53" s="1"/>
      <c r="G53" s="1"/>
      <c r="H53" s="207"/>
      <c r="I53" s="207"/>
      <c r="J53" s="207"/>
      <c r="K53" s="207"/>
      <c r="L53" s="207"/>
      <c r="M53" s="207"/>
      <c r="N53" s="207"/>
      <c r="O53" s="207"/>
      <c r="P53" s="207"/>
      <c r="Q53" s="207"/>
      <c r="R53" s="207"/>
      <c r="S53" s="207"/>
      <c r="T53" s="207"/>
      <c r="U53" s="207"/>
      <c r="V53" s="207"/>
      <c r="W53" s="207"/>
      <c r="X53" s="207"/>
    </row>
    <row r="54" spans="1:36">
      <c r="A54" s="42"/>
      <c r="B54" s="159" t="str">
        <f>IF(Q$38&gt;=1,"Erreur: nombre(s) de bénéficiaires manquant(s). ","")</f>
        <v xml:space="preserve">Erreur: nombre(s) de bénéficiaires manquant(s). </v>
      </c>
      <c r="C54" s="1"/>
      <c r="D54" s="1"/>
      <c r="E54" s="1"/>
      <c r="F54" s="1"/>
      <c r="G54" s="1"/>
      <c r="H54" s="207"/>
      <c r="I54" s="207"/>
      <c r="J54" s="207"/>
      <c r="K54" s="207"/>
      <c r="L54" s="207"/>
      <c r="M54" s="207"/>
      <c r="N54" s="207"/>
      <c r="O54" s="207"/>
      <c r="P54" s="207"/>
      <c r="Q54" s="207"/>
      <c r="R54" s="207"/>
      <c r="S54" s="207"/>
      <c r="T54" s="207"/>
      <c r="U54" s="207"/>
      <c r="V54" s="207"/>
      <c r="W54" s="207"/>
      <c r="X54" s="207"/>
    </row>
    <row r="55" spans="1:36">
      <c r="A55" s="42"/>
      <c r="B55" s="159" t="str">
        <f>IF(OR(I$38&gt;=1,J$38&gt;=1),"Erreur / avertissement: les valeurs doivent etre ventilées selon le sexe (estimation si non disponible).","")</f>
        <v/>
      </c>
      <c r="C55" s="1"/>
      <c r="D55" s="1"/>
      <c r="E55" s="1"/>
      <c r="F55" s="1"/>
      <c r="G55" s="1"/>
      <c r="H55" s="207"/>
      <c r="I55" s="207"/>
      <c r="J55" s="207"/>
      <c r="K55" s="207"/>
      <c r="L55" s="207"/>
      <c r="M55" s="207"/>
      <c r="N55" s="207"/>
      <c r="O55" s="207"/>
      <c r="P55" s="207"/>
      <c r="Q55" s="207"/>
      <c r="R55" s="207"/>
      <c r="S55" s="207"/>
      <c r="T55" s="207"/>
      <c r="U55" s="207"/>
      <c r="V55" s="207"/>
      <c r="W55" s="207"/>
      <c r="X55" s="207"/>
    </row>
    <row r="56" spans="1:36">
      <c r="A56" s="42"/>
      <c r="B56" s="183" t="str">
        <f>IF($L48&gt;0, "Erreur/avertissement: PC; aide sociale; paiement complet ou cessation de paiement: la répartition par sexe manque.","")</f>
        <v/>
      </c>
      <c r="C56" s="1"/>
      <c r="D56" s="1"/>
      <c r="E56" s="1"/>
      <c r="F56" s="1"/>
      <c r="G56" s="1"/>
      <c r="H56" s="207"/>
      <c r="I56" s="207"/>
      <c r="J56" s="207"/>
      <c r="K56" s="207"/>
      <c r="L56" s="207"/>
      <c r="M56" s="207"/>
      <c r="N56" s="207"/>
      <c r="O56" s="207"/>
      <c r="P56" s="207"/>
      <c r="Q56" s="207"/>
      <c r="R56" s="207"/>
      <c r="S56" s="207"/>
      <c r="T56" s="207"/>
      <c r="U56" s="207"/>
      <c r="V56" s="207"/>
      <c r="W56" s="207"/>
      <c r="X56" s="207"/>
    </row>
    <row r="57" spans="1:36">
      <c r="B57" s="159"/>
      <c r="H57" s="207"/>
      <c r="I57" s="207"/>
      <c r="J57" s="207"/>
      <c r="K57" s="207"/>
      <c r="L57" s="207"/>
      <c r="M57" s="207"/>
      <c r="N57" s="207"/>
      <c r="O57" s="207"/>
      <c r="P57" s="207"/>
      <c r="Q57" s="207"/>
      <c r="R57" s="207"/>
      <c r="S57" s="207"/>
      <c r="T57" s="207"/>
      <c r="U57" s="207"/>
      <c r="V57" s="207"/>
      <c r="W57" s="207"/>
      <c r="X57" s="207"/>
    </row>
    <row r="58" spans="1:36">
      <c r="B58" s="159"/>
      <c r="H58" s="207"/>
      <c r="I58" s="207"/>
      <c r="J58" s="207"/>
      <c r="K58" s="207"/>
      <c r="L58" s="207"/>
      <c r="M58" s="207"/>
      <c r="N58" s="207"/>
      <c r="O58" s="207"/>
      <c r="P58" s="207"/>
      <c r="Q58" s="207"/>
      <c r="R58" s="207"/>
      <c r="S58" s="207"/>
      <c r="T58" s="207"/>
      <c r="U58" s="207"/>
      <c r="V58" s="207"/>
      <c r="W58" s="207"/>
      <c r="X58" s="207"/>
    </row>
    <row r="59" spans="1:36">
      <c r="B59" s="159"/>
      <c r="H59" s="207"/>
      <c r="I59" s="207"/>
      <c r="J59" s="207"/>
      <c r="K59" s="207"/>
      <c r="L59" s="207"/>
      <c r="M59" s="207"/>
      <c r="N59" s="207"/>
      <c r="O59" s="207"/>
      <c r="P59" s="207"/>
      <c r="Q59" s="207"/>
      <c r="R59" s="207"/>
      <c r="S59" s="207"/>
      <c r="T59" s="207"/>
      <c r="U59" s="207"/>
      <c r="V59" s="207"/>
      <c r="W59" s="207"/>
      <c r="X59" s="207"/>
    </row>
    <row r="60" spans="1:36">
      <c r="B60" s="159"/>
      <c r="H60" s="207"/>
      <c r="I60" s="207"/>
      <c r="J60" s="207"/>
      <c r="K60" s="207"/>
      <c r="L60" s="207"/>
      <c r="M60" s="207"/>
      <c r="N60" s="207"/>
      <c r="O60" s="207"/>
      <c r="P60" s="207"/>
      <c r="Q60" s="207"/>
      <c r="R60" s="207"/>
      <c r="S60" s="207"/>
      <c r="T60" s="207"/>
      <c r="U60" s="207"/>
      <c r="V60" s="207"/>
      <c r="W60" s="207"/>
      <c r="X60" s="207"/>
    </row>
    <row r="61" spans="1:36">
      <c r="H61" s="207"/>
      <c r="I61" s="207"/>
      <c r="J61" s="207"/>
      <c r="K61" s="207"/>
      <c r="L61" s="207"/>
      <c r="M61" s="207"/>
      <c r="N61" s="207"/>
      <c r="O61" s="207"/>
      <c r="P61" s="207"/>
      <c r="Q61" s="207"/>
      <c r="R61" s="207"/>
      <c r="S61" s="207"/>
      <c r="T61" s="207"/>
      <c r="U61" s="207"/>
      <c r="V61" s="207"/>
      <c r="W61" s="207"/>
      <c r="X61" s="207"/>
    </row>
    <row r="62" spans="1:36">
      <c r="B62" s="159"/>
      <c r="H62" s="207"/>
      <c r="I62" s="207"/>
      <c r="J62" s="207"/>
      <c r="K62" s="207"/>
      <c r="L62" s="207"/>
      <c r="M62" s="207"/>
      <c r="N62" s="207"/>
      <c r="O62" s="207"/>
      <c r="P62" s="207"/>
      <c r="Q62" s="207"/>
      <c r="R62" s="207"/>
      <c r="S62" s="207"/>
      <c r="T62" s="207"/>
      <c r="U62" s="207"/>
      <c r="V62" s="207"/>
      <c r="W62" s="207"/>
      <c r="X62" s="207"/>
    </row>
    <row r="63" spans="1:36">
      <c r="H63" s="207"/>
      <c r="I63" s="207"/>
      <c r="J63" s="207"/>
      <c r="K63" s="207"/>
      <c r="L63" s="207"/>
      <c r="M63" s="207"/>
      <c r="N63" s="207"/>
      <c r="O63" s="207"/>
      <c r="P63" s="207"/>
      <c r="Q63" s="207"/>
      <c r="R63" s="207"/>
      <c r="S63" s="207"/>
      <c r="T63" s="207"/>
      <c r="U63" s="207"/>
      <c r="V63" s="207"/>
      <c r="W63" s="207"/>
      <c r="X63" s="207"/>
    </row>
    <row r="64" spans="1:36">
      <c r="H64" s="207"/>
      <c r="I64" s="207"/>
      <c r="J64" s="207"/>
      <c r="K64" s="207"/>
      <c r="L64" s="207"/>
      <c r="M64" s="207"/>
      <c r="N64" s="207"/>
      <c r="O64" s="207"/>
      <c r="P64" s="207"/>
      <c r="Q64" s="207"/>
      <c r="R64" s="207"/>
      <c r="S64" s="207"/>
      <c r="T64" s="207"/>
      <c r="U64" s="207"/>
      <c r="V64" s="207"/>
      <c r="W64" s="207"/>
      <c r="X64" s="207"/>
    </row>
    <row r="65" spans="8:24">
      <c r="H65" s="207"/>
      <c r="I65" s="207"/>
      <c r="J65" s="207"/>
      <c r="K65" s="207"/>
      <c r="L65" s="216"/>
      <c r="M65" s="207"/>
      <c r="N65" s="207"/>
      <c r="O65" s="207"/>
      <c r="P65" s="207"/>
      <c r="Q65" s="207"/>
      <c r="R65" s="207"/>
      <c r="S65" s="207"/>
      <c r="T65" s="207"/>
      <c r="U65" s="207"/>
      <c r="V65" s="207"/>
      <c r="W65" s="207"/>
      <c r="X65" s="207"/>
    </row>
  </sheetData>
  <sheetProtection password="F5AE" sheet="1" objects="1" scenarios="1"/>
  <mergeCells count="1">
    <mergeCell ref="B35:E35"/>
  </mergeCells>
  <phoneticPr fontId="0" type="noConversion"/>
  <dataValidations count="3">
    <dataValidation type="whole" operator="greaterThanOrEqual" allowBlank="1" showInputMessage="1" showErrorMessage="1" sqref="F35 C36:E36 C34:E34 C12:C28 D12:D28 C31:E33" xr:uid="{00000000-0002-0000-0300-000000000000}">
      <formula1>0</formula1>
    </dataValidation>
    <dataValidation type="decimal" operator="greaterThan" allowBlank="1" showInputMessage="1" showErrorMessage="1" sqref="F34" xr:uid="{00000000-0002-0000-0300-000001000000}">
      <formula1>-5000000000</formula1>
    </dataValidation>
    <dataValidation type="decimal" operator="greaterThanOrEqual" allowBlank="1" showInputMessage="1" showErrorMessage="1" sqref="F12:F28 F31:F33" xr:uid="{00000000-0002-0000-0300-000002000000}">
      <formula1>0</formula1>
    </dataValidation>
  </dataValidations>
  <pageMargins left="0.47244094488188981" right="0.27559055118110237" top="0.39370078740157483" bottom="0.35433070866141736" header="0.23622047244094491" footer="0.19685039370078741"/>
  <pageSetup paperSize="9" scale="74"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Z51"/>
  <sheetViews>
    <sheetView showGridLines="0" topLeftCell="A7" zoomScaleNormal="100" workbookViewId="0">
      <selection activeCell="C15" sqref="C15"/>
    </sheetView>
  </sheetViews>
  <sheetFormatPr baseColWidth="10" defaultColWidth="11.5546875" defaultRowHeight="15"/>
  <cols>
    <col min="1" max="1" width="3" style="32" customWidth="1"/>
    <col min="2" max="2" width="14.21875" style="2" customWidth="1"/>
    <col min="3" max="10" width="9.77734375" style="2" customWidth="1"/>
    <col min="11" max="11" width="10.33203125" style="2" customWidth="1"/>
    <col min="12" max="12" width="9.77734375" style="2" customWidth="1"/>
    <col min="13" max="13" width="4.6640625" style="2" customWidth="1"/>
    <col min="14" max="14" width="7.21875" style="2" customWidth="1"/>
    <col min="15" max="18" width="11.5546875" style="2"/>
    <col min="19" max="19" width="9.21875" style="2" customWidth="1"/>
    <col min="20" max="16384" width="11.5546875" style="2"/>
  </cols>
  <sheetData>
    <row r="1" spans="1:26" ht="16.5">
      <c r="A1" s="5"/>
      <c r="B1" s="51" t="s">
        <v>66</v>
      </c>
      <c r="C1" s="1"/>
      <c r="D1" s="1"/>
      <c r="E1" s="1"/>
      <c r="F1" s="1"/>
      <c r="G1" s="1"/>
      <c r="H1" s="1"/>
      <c r="I1" s="1"/>
      <c r="J1" s="1"/>
      <c r="K1" s="1"/>
      <c r="L1" s="1"/>
      <c r="M1" s="184">
        <v>2.2000000000000002</v>
      </c>
      <c r="N1" s="1"/>
      <c r="O1" s="101" t="str">
        <f>" "</f>
        <v xml:space="preserve"> </v>
      </c>
      <c r="P1" s="139"/>
      <c r="Q1" s="139"/>
      <c r="R1" s="139"/>
      <c r="S1" s="139"/>
      <c r="T1" s="139"/>
    </row>
    <row r="2" spans="1:26" ht="15.75">
      <c r="A2" s="5"/>
      <c r="B2" s="3"/>
      <c r="C2" s="1"/>
      <c r="D2" s="1"/>
      <c r="E2" s="1"/>
      <c r="F2" s="1"/>
      <c r="G2" s="1"/>
      <c r="H2" s="1"/>
      <c r="I2" s="1"/>
      <c r="J2" s="1"/>
      <c r="K2" s="1"/>
      <c r="L2" s="1"/>
      <c r="M2" s="1"/>
      <c r="N2" s="1"/>
      <c r="P2" s="139"/>
      <c r="Q2" s="139"/>
      <c r="R2" s="139"/>
      <c r="S2" s="139"/>
      <c r="T2" s="139"/>
    </row>
    <row r="3" spans="1:26" ht="39.950000000000003" customHeight="1">
      <c r="A3" s="5"/>
      <c r="B3" s="52" t="str">
        <f>"Canton: "&amp;'1.0'!H13</f>
        <v xml:space="preserve">Canton: </v>
      </c>
      <c r="D3" s="168" t="str">
        <f>"Année: "&amp;'1.0'!H11</f>
        <v>Année: 2023</v>
      </c>
      <c r="E3" s="31"/>
      <c r="F3" s="1"/>
      <c r="G3" s="31"/>
      <c r="H3" s="1"/>
      <c r="I3" s="1"/>
      <c r="J3" s="1"/>
      <c r="K3" s="1"/>
      <c r="L3" s="1"/>
      <c r="M3" s="1"/>
      <c r="N3" s="1"/>
      <c r="P3" s="160"/>
      <c r="Q3" s="139"/>
      <c r="R3" s="139"/>
      <c r="S3" s="139"/>
      <c r="T3" s="139"/>
    </row>
    <row r="4" spans="1:26" ht="15.75">
      <c r="A4" s="5"/>
      <c r="B4" s="3"/>
      <c r="C4" s="1"/>
      <c r="D4" s="1"/>
      <c r="E4" s="1"/>
      <c r="F4" s="1"/>
      <c r="G4" s="1"/>
      <c r="H4" s="1"/>
      <c r="I4" s="1"/>
      <c r="J4" s="1"/>
      <c r="K4" s="1"/>
      <c r="L4" s="1"/>
      <c r="M4" s="1"/>
      <c r="N4" s="1"/>
      <c r="O4" s="226"/>
      <c r="P4" s="139"/>
      <c r="Q4" s="139"/>
      <c r="R4" s="139"/>
      <c r="S4" s="139"/>
      <c r="T4" s="139"/>
    </row>
    <row r="5" spans="1:26" ht="18.75">
      <c r="A5" s="5"/>
      <c r="B5" s="3" t="s">
        <v>155</v>
      </c>
      <c r="C5" s="1"/>
      <c r="D5" s="1"/>
      <c r="E5" s="1"/>
      <c r="F5" s="1"/>
      <c r="G5" s="1"/>
      <c r="H5" s="1"/>
      <c r="I5" s="1"/>
      <c r="J5" s="1"/>
      <c r="K5" s="134"/>
      <c r="L5" s="1"/>
      <c r="M5" s="1"/>
      <c r="N5" s="1"/>
      <c r="P5" s="139"/>
      <c r="Q5" s="139"/>
      <c r="R5" s="139"/>
      <c r="S5" s="139"/>
      <c r="T5" s="139"/>
    </row>
    <row r="6" spans="1:26" ht="15.75">
      <c r="A6" s="5"/>
      <c r="B6" s="3"/>
      <c r="C6" s="1"/>
      <c r="D6" s="1"/>
      <c r="E6" s="1"/>
      <c r="F6" s="1"/>
      <c r="G6" s="1"/>
      <c r="H6" s="1"/>
      <c r="I6" s="1"/>
      <c r="J6" s="1"/>
      <c r="K6" s="1"/>
      <c r="L6" s="1"/>
      <c r="M6" s="1"/>
      <c r="N6" s="1"/>
      <c r="P6" s="161"/>
      <c r="Q6" s="139"/>
      <c r="R6" s="139"/>
      <c r="S6" s="139"/>
      <c r="T6" s="162"/>
    </row>
    <row r="7" spans="1:26" ht="18" customHeight="1">
      <c r="A7" s="5"/>
      <c r="B7" s="1"/>
      <c r="C7" s="27">
        <v>1</v>
      </c>
      <c r="D7" s="27">
        <v>2</v>
      </c>
      <c r="E7" s="27">
        <v>3</v>
      </c>
      <c r="F7" s="27">
        <v>4</v>
      </c>
      <c r="G7" s="27">
        <v>5</v>
      </c>
      <c r="H7" s="27">
        <v>6</v>
      </c>
      <c r="I7" s="27">
        <v>7</v>
      </c>
      <c r="J7" s="27">
        <v>8</v>
      </c>
      <c r="K7" s="27">
        <v>9</v>
      </c>
      <c r="L7" s="27">
        <v>10</v>
      </c>
      <c r="M7" s="27"/>
      <c r="N7" s="1"/>
      <c r="P7" s="139"/>
      <c r="Q7" s="139"/>
      <c r="R7" s="139"/>
      <c r="S7" s="139"/>
      <c r="T7" s="146"/>
    </row>
    <row r="8" spans="1:26" ht="15.75">
      <c r="A8" s="5"/>
      <c r="B8" s="57"/>
      <c r="C8" s="58"/>
      <c r="D8" s="59"/>
      <c r="E8" s="59"/>
      <c r="F8" s="59"/>
      <c r="G8" s="59"/>
      <c r="H8" s="59"/>
      <c r="I8" s="59"/>
      <c r="J8" s="59"/>
      <c r="K8" s="60"/>
      <c r="L8" s="61"/>
      <c r="M8" s="62"/>
      <c r="N8" s="1"/>
      <c r="P8" s="227" t="s">
        <v>126</v>
      </c>
      <c r="Q8" s="228"/>
      <c r="R8" s="228"/>
      <c r="S8" s="228"/>
      <c r="T8" s="228"/>
      <c r="U8" s="228"/>
      <c r="V8" s="228"/>
      <c r="W8" s="228"/>
      <c r="X8" s="228"/>
      <c r="Y8" s="228"/>
      <c r="Z8" s="228"/>
    </row>
    <row r="9" spans="1:26" ht="15.75" customHeight="1">
      <c r="A9" s="5"/>
      <c r="B9" s="66"/>
      <c r="C9" s="63" t="s">
        <v>121</v>
      </c>
      <c r="D9" s="57"/>
      <c r="E9" s="57"/>
      <c r="F9" s="57"/>
      <c r="G9" s="57"/>
      <c r="H9" s="57"/>
      <c r="I9" s="57"/>
      <c r="J9" s="57"/>
      <c r="K9" s="64"/>
      <c r="L9" s="65" t="s">
        <v>98</v>
      </c>
      <c r="M9" s="62"/>
      <c r="N9" s="1"/>
      <c r="P9" s="228"/>
      <c r="Q9" s="228"/>
      <c r="R9" s="228"/>
      <c r="S9" s="228"/>
      <c r="T9" s="228"/>
      <c r="U9" s="228"/>
      <c r="V9" s="228"/>
      <c r="W9" s="228"/>
      <c r="X9" s="228"/>
      <c r="Y9" s="228"/>
      <c r="Z9" s="228"/>
    </row>
    <row r="10" spans="1:26">
      <c r="A10" s="5"/>
      <c r="B10" s="67"/>
      <c r="C10" s="68"/>
      <c r="D10" s="67"/>
      <c r="E10" s="67"/>
      <c r="F10" s="67"/>
      <c r="G10" s="67"/>
      <c r="H10" s="67"/>
      <c r="I10" s="67"/>
      <c r="J10" s="57"/>
      <c r="K10" s="69"/>
      <c r="L10" s="65" t="s">
        <v>103</v>
      </c>
      <c r="M10" s="62"/>
      <c r="N10" s="1"/>
      <c r="P10" s="228"/>
      <c r="Q10" s="228"/>
      <c r="R10" s="228"/>
      <c r="S10" s="228"/>
      <c r="T10" s="228"/>
      <c r="U10" s="228"/>
      <c r="V10" s="228"/>
      <c r="W10" s="228"/>
      <c r="X10" s="228"/>
      <c r="Y10" s="228"/>
      <c r="Z10" s="228"/>
    </row>
    <row r="11" spans="1:26" ht="15.75" customHeight="1">
      <c r="A11" s="5"/>
      <c r="B11" s="65" t="s">
        <v>99</v>
      </c>
      <c r="C11" s="163" t="s">
        <v>109</v>
      </c>
      <c r="D11" s="65" t="s">
        <v>110</v>
      </c>
      <c r="E11" s="65" t="s">
        <v>110</v>
      </c>
      <c r="F11" s="65" t="s">
        <v>110</v>
      </c>
      <c r="G11" s="65" t="s">
        <v>111</v>
      </c>
      <c r="H11" s="65" t="s">
        <v>112</v>
      </c>
      <c r="I11" s="65" t="s">
        <v>112</v>
      </c>
      <c r="J11" s="166" t="s">
        <v>112</v>
      </c>
      <c r="K11" s="70" t="s">
        <v>103</v>
      </c>
      <c r="L11" s="65"/>
      <c r="M11" s="62"/>
      <c r="N11" s="1"/>
      <c r="P11" s="228"/>
      <c r="Q11" s="228"/>
      <c r="R11" s="227" t="s">
        <v>139</v>
      </c>
      <c r="S11" s="228"/>
      <c r="T11" s="228"/>
      <c r="U11" s="228"/>
      <c r="V11" s="228"/>
      <c r="W11" s="228"/>
      <c r="X11" s="228"/>
      <c r="Y11" s="228"/>
      <c r="Z11" s="228"/>
    </row>
    <row r="12" spans="1:26" ht="15.75" customHeight="1">
      <c r="A12" s="5"/>
      <c r="B12" s="65" t="s">
        <v>106</v>
      </c>
      <c r="C12" s="163" t="s">
        <v>113</v>
      </c>
      <c r="D12" s="65" t="s">
        <v>114</v>
      </c>
      <c r="E12" s="65" t="s">
        <v>115</v>
      </c>
      <c r="F12" s="65" t="s">
        <v>119</v>
      </c>
      <c r="G12" s="65" t="s">
        <v>116</v>
      </c>
      <c r="H12" s="65" t="s">
        <v>114</v>
      </c>
      <c r="I12" s="65" t="s">
        <v>115</v>
      </c>
      <c r="J12" s="65" t="s">
        <v>119</v>
      </c>
      <c r="K12" s="70" t="s">
        <v>117</v>
      </c>
      <c r="L12" s="65"/>
      <c r="M12" s="62"/>
      <c r="N12" s="1"/>
      <c r="P12" s="228"/>
      <c r="Q12" s="228"/>
      <c r="R12" s="227" t="s">
        <v>136</v>
      </c>
      <c r="S12" s="228"/>
      <c r="T12" s="228"/>
      <c r="U12" s="228"/>
      <c r="V12" s="228"/>
      <c r="W12" s="228"/>
      <c r="X12" s="228"/>
      <c r="Y12" s="228"/>
      <c r="Z12" s="228"/>
    </row>
    <row r="13" spans="1:26" ht="15.75" customHeight="1">
      <c r="A13" s="5"/>
      <c r="B13" s="65"/>
      <c r="C13" s="163"/>
      <c r="D13" s="65"/>
      <c r="E13" s="65"/>
      <c r="F13" s="65" t="s">
        <v>120</v>
      </c>
      <c r="G13" s="65" t="s">
        <v>118</v>
      </c>
      <c r="H13" s="65"/>
      <c r="I13" s="65"/>
      <c r="J13" s="65" t="s">
        <v>120</v>
      </c>
      <c r="K13" s="70" t="s">
        <v>175</v>
      </c>
      <c r="L13" s="65"/>
      <c r="M13" s="62"/>
      <c r="N13" s="1"/>
      <c r="P13" s="228"/>
      <c r="Q13" s="228"/>
      <c r="R13" s="228"/>
      <c r="S13" s="228"/>
      <c r="T13" s="228"/>
      <c r="U13" s="228"/>
      <c r="V13" s="228"/>
      <c r="W13" s="228"/>
      <c r="X13" s="228"/>
      <c r="Y13" s="228"/>
      <c r="Z13" s="228"/>
    </row>
    <row r="14" spans="1:26" ht="15.75" customHeight="1">
      <c r="A14" s="5"/>
      <c r="B14" s="65"/>
      <c r="C14" s="163"/>
      <c r="D14" s="165"/>
      <c r="E14" s="165"/>
      <c r="F14" s="165"/>
      <c r="G14" s="165"/>
      <c r="H14" s="165"/>
      <c r="I14" s="165"/>
      <c r="J14" s="165"/>
      <c r="K14" s="70" t="s">
        <v>145</v>
      </c>
      <c r="L14" s="65"/>
      <c r="M14" s="62"/>
      <c r="N14" s="1"/>
      <c r="P14" s="228"/>
      <c r="Q14" s="228"/>
      <c r="R14" s="229">
        <f>IF(AND(OR(L25="",L25=0),L24=""),1,0)</f>
        <v>1</v>
      </c>
      <c r="S14" s="228" t="s">
        <v>140</v>
      </c>
      <c r="T14" s="228"/>
      <c r="U14" s="228"/>
      <c r="V14" s="228"/>
      <c r="W14" s="228"/>
      <c r="X14" s="228"/>
      <c r="Y14" s="228"/>
      <c r="Z14" s="228"/>
    </row>
    <row r="15" spans="1:26" ht="35.1" customHeight="1">
      <c r="A15" s="36">
        <v>1</v>
      </c>
      <c r="B15" s="37" t="s">
        <v>15</v>
      </c>
      <c r="C15" s="147"/>
      <c r="D15" s="147"/>
      <c r="E15" s="147"/>
      <c r="F15" s="147"/>
      <c r="G15" s="147"/>
      <c r="H15" s="147"/>
      <c r="I15" s="147"/>
      <c r="J15" s="147"/>
      <c r="K15" s="147"/>
      <c r="L15" s="148" t="str">
        <f>IF(SUM(C15:K15)=0,"",SUM(C15:K15))</f>
        <v/>
      </c>
      <c r="M15" s="62"/>
      <c r="N15" s="1"/>
      <c r="P15" s="228"/>
      <c r="Q15" s="228"/>
      <c r="R15" s="228"/>
      <c r="S15" s="228"/>
      <c r="T15" s="228"/>
      <c r="U15" s="228"/>
      <c r="V15" s="228"/>
      <c r="W15" s="228"/>
      <c r="X15" s="228"/>
      <c r="Y15" s="228"/>
      <c r="Z15" s="228"/>
    </row>
    <row r="16" spans="1:26" ht="35.1" customHeight="1">
      <c r="A16" s="36">
        <v>2</v>
      </c>
      <c r="B16" s="37" t="s">
        <v>16</v>
      </c>
      <c r="C16" s="147"/>
      <c r="D16" s="147"/>
      <c r="E16" s="147"/>
      <c r="F16" s="147"/>
      <c r="G16" s="147"/>
      <c r="H16" s="147"/>
      <c r="I16" s="147"/>
      <c r="J16" s="147"/>
      <c r="K16" s="147"/>
      <c r="L16" s="148" t="str">
        <f t="shared" ref="L16:L23" si="0">IF(SUM(C16:K16)=0,"",SUM(C16:K16))</f>
        <v/>
      </c>
      <c r="M16" s="62"/>
      <c r="N16" s="1"/>
      <c r="P16" s="228"/>
      <c r="Q16" s="228"/>
      <c r="R16" s="227" t="s">
        <v>141</v>
      </c>
      <c r="S16" s="228"/>
      <c r="T16" s="228"/>
      <c r="U16" s="228"/>
      <c r="V16" s="228"/>
      <c r="W16" s="228"/>
      <c r="X16" s="228"/>
      <c r="Y16" s="228"/>
      <c r="Z16" s="228"/>
    </row>
    <row r="17" spans="1:26" ht="35.1" customHeight="1">
      <c r="A17" s="36">
        <v>3</v>
      </c>
      <c r="B17" s="37" t="s">
        <v>17</v>
      </c>
      <c r="C17" s="147"/>
      <c r="D17" s="147"/>
      <c r="E17" s="147"/>
      <c r="F17" s="147"/>
      <c r="G17" s="147"/>
      <c r="H17" s="147"/>
      <c r="I17" s="147"/>
      <c r="J17" s="147"/>
      <c r="K17" s="147"/>
      <c r="L17" s="148" t="str">
        <f t="shared" si="0"/>
        <v/>
      </c>
      <c r="M17" s="62"/>
      <c r="N17" s="1"/>
      <c r="P17" s="228"/>
      <c r="Q17" s="228"/>
      <c r="R17" s="230">
        <f t="shared" ref="R17:Z17" si="1">IF(AND(C24&lt;&gt;"",C25&lt;&gt;""),C25/C24&gt;10000,0)</f>
        <v>0</v>
      </c>
      <c r="S17" s="230">
        <f t="shared" si="1"/>
        <v>0</v>
      </c>
      <c r="T17" s="230">
        <f t="shared" si="1"/>
        <v>0</v>
      </c>
      <c r="U17" s="230">
        <f t="shared" si="1"/>
        <v>0</v>
      </c>
      <c r="V17" s="230">
        <f t="shared" si="1"/>
        <v>0</v>
      </c>
      <c r="W17" s="230">
        <f t="shared" si="1"/>
        <v>0</v>
      </c>
      <c r="X17" s="230">
        <f t="shared" si="1"/>
        <v>0</v>
      </c>
      <c r="Y17" s="230">
        <f t="shared" si="1"/>
        <v>0</v>
      </c>
      <c r="Z17" s="230">
        <f t="shared" si="1"/>
        <v>0</v>
      </c>
    </row>
    <row r="18" spans="1:26" ht="35.1" customHeight="1">
      <c r="A18" s="36">
        <v>4</v>
      </c>
      <c r="B18" s="37" t="s">
        <v>18</v>
      </c>
      <c r="C18" s="147"/>
      <c r="D18" s="147"/>
      <c r="E18" s="147"/>
      <c r="F18" s="147"/>
      <c r="G18" s="147"/>
      <c r="H18" s="147"/>
      <c r="I18" s="147"/>
      <c r="J18" s="147"/>
      <c r="K18" s="147"/>
      <c r="L18" s="148" t="str">
        <f t="shared" si="0"/>
        <v/>
      </c>
      <c r="M18" s="62"/>
      <c r="N18" s="1"/>
      <c r="P18" s="228"/>
      <c r="Q18" s="228"/>
      <c r="R18" s="230">
        <f t="shared" ref="R18:Z18" si="2">IF(R17=TRUE,1,0)</f>
        <v>0</v>
      </c>
      <c r="S18" s="230">
        <f t="shared" si="2"/>
        <v>0</v>
      </c>
      <c r="T18" s="230">
        <f t="shared" si="2"/>
        <v>0</v>
      </c>
      <c r="U18" s="230">
        <f t="shared" si="2"/>
        <v>0</v>
      </c>
      <c r="V18" s="230">
        <f t="shared" si="2"/>
        <v>0</v>
      </c>
      <c r="W18" s="230">
        <f t="shared" si="2"/>
        <v>0</v>
      </c>
      <c r="X18" s="230">
        <f t="shared" si="2"/>
        <v>0</v>
      </c>
      <c r="Y18" s="230">
        <f t="shared" si="2"/>
        <v>0</v>
      </c>
      <c r="Z18" s="230">
        <f t="shared" si="2"/>
        <v>0</v>
      </c>
    </row>
    <row r="19" spans="1:26" ht="35.1" customHeight="1">
      <c r="A19" s="36">
        <v>5</v>
      </c>
      <c r="B19" s="38" t="s">
        <v>19</v>
      </c>
      <c r="C19" s="147"/>
      <c r="D19" s="147"/>
      <c r="E19" s="147"/>
      <c r="F19" s="147"/>
      <c r="G19" s="147"/>
      <c r="H19" s="147"/>
      <c r="I19" s="147"/>
      <c r="J19" s="147"/>
      <c r="K19" s="147"/>
      <c r="L19" s="148" t="str">
        <f t="shared" si="0"/>
        <v/>
      </c>
      <c r="M19" s="62"/>
      <c r="N19" s="1"/>
      <c r="P19" s="228"/>
      <c r="Q19" s="228"/>
      <c r="R19" s="229">
        <f>SUM(R18:Z18)</f>
        <v>0</v>
      </c>
      <c r="S19" s="228"/>
      <c r="T19" s="228"/>
      <c r="U19" s="228"/>
      <c r="V19" s="228"/>
      <c r="W19" s="228"/>
      <c r="X19" s="228"/>
      <c r="Y19" s="228"/>
      <c r="Z19" s="228"/>
    </row>
    <row r="20" spans="1:26" ht="35.1" customHeight="1">
      <c r="A20" s="36">
        <v>6</v>
      </c>
      <c r="B20" s="37" t="s">
        <v>20</v>
      </c>
      <c r="C20" s="147"/>
      <c r="D20" s="147"/>
      <c r="E20" s="147"/>
      <c r="F20" s="147"/>
      <c r="G20" s="147"/>
      <c r="H20" s="147"/>
      <c r="I20" s="147"/>
      <c r="J20" s="147"/>
      <c r="K20" s="147"/>
      <c r="L20" s="148" t="str">
        <f t="shared" si="0"/>
        <v/>
      </c>
      <c r="M20" s="62"/>
      <c r="N20" s="1"/>
      <c r="P20" s="228"/>
      <c r="Q20" s="228"/>
      <c r="R20" s="227" t="s">
        <v>144</v>
      </c>
      <c r="S20" s="228"/>
      <c r="T20" s="228"/>
      <c r="U20" s="228"/>
      <c r="V20" s="228"/>
      <c r="W20" s="228"/>
      <c r="X20" s="228"/>
      <c r="Y20" s="228"/>
      <c r="Z20" s="228"/>
    </row>
    <row r="21" spans="1:26" ht="35.1" customHeight="1">
      <c r="A21" s="36">
        <v>7</v>
      </c>
      <c r="B21" s="37" t="s">
        <v>21</v>
      </c>
      <c r="C21" s="147"/>
      <c r="D21" s="147"/>
      <c r="E21" s="147"/>
      <c r="F21" s="147"/>
      <c r="G21" s="147"/>
      <c r="H21" s="147"/>
      <c r="I21" s="147"/>
      <c r="J21" s="147"/>
      <c r="K21" s="147"/>
      <c r="L21" s="148" t="str">
        <f t="shared" si="0"/>
        <v/>
      </c>
      <c r="M21" s="62"/>
      <c r="N21" s="1"/>
      <c r="P21" s="228"/>
      <c r="Q21" s="228"/>
      <c r="R21" s="230">
        <f t="shared" ref="R21:Z21" si="3">IF(AND(C25&gt;0,C24=""),1,0)</f>
        <v>0</v>
      </c>
      <c r="S21" s="230">
        <f t="shared" si="3"/>
        <v>0</v>
      </c>
      <c r="T21" s="230">
        <f t="shared" si="3"/>
        <v>0</v>
      </c>
      <c r="U21" s="230">
        <f t="shared" si="3"/>
        <v>0</v>
      </c>
      <c r="V21" s="230">
        <f t="shared" si="3"/>
        <v>0</v>
      </c>
      <c r="W21" s="230">
        <f t="shared" si="3"/>
        <v>0</v>
      </c>
      <c r="X21" s="230">
        <f t="shared" si="3"/>
        <v>0</v>
      </c>
      <c r="Y21" s="230">
        <f t="shared" si="3"/>
        <v>0</v>
      </c>
      <c r="Z21" s="230">
        <f t="shared" si="3"/>
        <v>0</v>
      </c>
    </row>
    <row r="22" spans="1:26" ht="35.1" customHeight="1">
      <c r="A22" s="36">
        <v>8</v>
      </c>
      <c r="B22" s="38" t="s">
        <v>22</v>
      </c>
      <c r="C22" s="147"/>
      <c r="D22" s="147"/>
      <c r="E22" s="147"/>
      <c r="F22" s="147"/>
      <c r="G22" s="147"/>
      <c r="H22" s="147"/>
      <c r="I22" s="147"/>
      <c r="J22" s="147"/>
      <c r="K22" s="147"/>
      <c r="L22" s="148" t="str">
        <f t="shared" si="0"/>
        <v/>
      </c>
      <c r="M22" s="62"/>
      <c r="N22" s="1"/>
      <c r="P22" s="228"/>
      <c r="Q22" s="228"/>
      <c r="R22" s="229">
        <f>SUM(R21:Z21)</f>
        <v>0</v>
      </c>
      <c r="S22" s="228"/>
      <c r="T22" s="228"/>
      <c r="U22" s="228"/>
      <c r="V22" s="228"/>
      <c r="W22" s="228"/>
      <c r="X22" s="228"/>
      <c r="Y22" s="228"/>
      <c r="Z22" s="228"/>
    </row>
    <row r="23" spans="1:26" ht="35.1" customHeight="1">
      <c r="A23" s="36">
        <v>9</v>
      </c>
      <c r="B23" s="39" t="s">
        <v>104</v>
      </c>
      <c r="C23" s="147"/>
      <c r="D23" s="147"/>
      <c r="E23" s="147"/>
      <c r="F23" s="147"/>
      <c r="G23" s="147"/>
      <c r="H23" s="147"/>
      <c r="I23" s="147"/>
      <c r="J23" s="147"/>
      <c r="K23" s="147"/>
      <c r="L23" s="148" t="str">
        <f t="shared" si="0"/>
        <v/>
      </c>
      <c r="M23" s="62"/>
      <c r="N23" s="1"/>
      <c r="P23" s="228"/>
      <c r="Q23" s="228"/>
      <c r="R23" s="228"/>
      <c r="S23" s="228"/>
      <c r="T23" s="228"/>
      <c r="U23" s="228"/>
      <c r="V23" s="228"/>
      <c r="W23" s="228"/>
      <c r="X23" s="228"/>
      <c r="Y23" s="228"/>
      <c r="Z23" s="228"/>
    </row>
    <row r="24" spans="1:26" s="32" customFormat="1" ht="35.1" customHeight="1">
      <c r="A24" s="36">
        <v>10</v>
      </c>
      <c r="B24" s="38" t="s">
        <v>14</v>
      </c>
      <c r="C24" s="148" t="str">
        <f>IF(SUM(C15:C23)=0,"",SUM(C15:C23))</f>
        <v/>
      </c>
      <c r="D24" s="148" t="str">
        <f t="shared" ref="D24:K24" si="4">IF(SUM(D15:D23)=0,"",SUM(D15:D23))</f>
        <v/>
      </c>
      <c r="E24" s="148" t="str">
        <f t="shared" si="4"/>
        <v/>
      </c>
      <c r="F24" s="148" t="str">
        <f t="shared" si="4"/>
        <v/>
      </c>
      <c r="G24" s="148" t="str">
        <f>IF(SUM(G15:G23)=0,"",SUM(G15:G23))</f>
        <v/>
      </c>
      <c r="H24" s="148" t="str">
        <f>IF(SUM(H15:H23)=0,"",SUM(H15:H23))</f>
        <v/>
      </c>
      <c r="I24" s="148" t="str">
        <f t="shared" si="4"/>
        <v/>
      </c>
      <c r="J24" s="148" t="str">
        <f t="shared" si="4"/>
        <v/>
      </c>
      <c r="K24" s="148" t="str">
        <f t="shared" si="4"/>
        <v/>
      </c>
      <c r="L24" s="148" t="str">
        <f>IF(SUM(L15:L23)=0,"",SUM(L15:L23))</f>
        <v/>
      </c>
      <c r="M24" s="62"/>
      <c r="N24" s="5"/>
      <c r="P24" s="231" t="s">
        <v>142</v>
      </c>
      <c r="Q24" s="228"/>
      <c r="R24" s="231" t="s">
        <v>143</v>
      </c>
      <c r="S24" s="228"/>
      <c r="T24" s="228"/>
      <c r="U24" s="228"/>
      <c r="V24" s="228"/>
      <c r="W24" s="228"/>
      <c r="X24" s="228"/>
      <c r="Y24" s="228"/>
      <c r="Z24" s="228"/>
    </row>
    <row r="25" spans="1:26" ht="54.75" customHeight="1">
      <c r="A25" s="36">
        <v>11</v>
      </c>
      <c r="B25" s="39" t="s">
        <v>159</v>
      </c>
      <c r="C25" s="147"/>
      <c r="D25" s="147"/>
      <c r="E25" s="147"/>
      <c r="F25" s="147"/>
      <c r="G25" s="147"/>
      <c r="H25" s="147"/>
      <c r="I25" s="147"/>
      <c r="J25" s="147"/>
      <c r="K25" s="147"/>
      <c r="L25" s="148" t="str">
        <f>IF(SUM(C25:K25)=0,"",SUM(C25:K25))</f>
        <v/>
      </c>
      <c r="M25" s="158" t="s">
        <v>62</v>
      </c>
      <c r="N25" s="1"/>
      <c r="P25" s="232">
        <f>IF(ABS(SUM(L25,-SUM('1.1'!G18)))&gt;=3,1,0)</f>
        <v>0</v>
      </c>
      <c r="Q25" s="228"/>
      <c r="R25" s="230">
        <f t="shared" ref="R25:Z25" si="5">IF(AND(C24&lt;&gt;"",C25=""),1,0)</f>
        <v>0</v>
      </c>
      <c r="S25" s="230">
        <f t="shared" si="5"/>
        <v>0</v>
      </c>
      <c r="T25" s="230">
        <f t="shared" si="5"/>
        <v>0</v>
      </c>
      <c r="U25" s="230">
        <f t="shared" si="5"/>
        <v>0</v>
      </c>
      <c r="V25" s="230">
        <f t="shared" si="5"/>
        <v>0</v>
      </c>
      <c r="W25" s="230">
        <f t="shared" si="5"/>
        <v>0</v>
      </c>
      <c r="X25" s="230">
        <f t="shared" si="5"/>
        <v>0</v>
      </c>
      <c r="Y25" s="230">
        <f t="shared" si="5"/>
        <v>0</v>
      </c>
      <c r="Z25" s="230">
        <f t="shared" si="5"/>
        <v>0</v>
      </c>
    </row>
    <row r="26" spans="1:26" ht="15.75">
      <c r="A26" s="5"/>
      <c r="B26" s="1"/>
      <c r="C26" s="1"/>
      <c r="D26" s="1"/>
      <c r="E26" s="1"/>
      <c r="F26" s="1"/>
      <c r="G26" s="1"/>
      <c r="H26" s="1"/>
      <c r="I26" s="1"/>
      <c r="J26" s="1"/>
      <c r="K26" s="1"/>
      <c r="L26" s="1"/>
      <c r="M26" s="1"/>
      <c r="N26" s="1"/>
      <c r="P26" s="233">
        <f>SUM(P25)</f>
        <v>0</v>
      </c>
      <c r="Q26" s="228"/>
      <c r="R26" s="229">
        <f>SUM(R25:Z25)</f>
        <v>0</v>
      </c>
      <c r="S26" s="228"/>
      <c r="T26" s="228"/>
      <c r="U26" s="228"/>
      <c r="V26" s="228"/>
      <c r="W26" s="228"/>
      <c r="X26" s="228"/>
      <c r="Y26" s="228"/>
      <c r="Z26" s="228"/>
    </row>
    <row r="27" spans="1:26" ht="12.95" customHeight="1">
      <c r="A27" s="5"/>
      <c r="B27" s="7" t="s">
        <v>105</v>
      </c>
      <c r="C27" s="1"/>
      <c r="D27" s="1"/>
      <c r="E27" s="1"/>
      <c r="F27" s="1"/>
      <c r="G27" s="1"/>
      <c r="H27" s="1"/>
      <c r="I27" s="1"/>
      <c r="J27" s="1"/>
      <c r="K27" s="1"/>
      <c r="L27" s="1"/>
      <c r="M27" s="1"/>
      <c r="N27" s="1"/>
      <c r="P27" s="139"/>
      <c r="Q27" s="139"/>
      <c r="R27" s="139"/>
      <c r="S27" s="139"/>
      <c r="T27" s="139"/>
    </row>
    <row r="28" spans="1:26" ht="12.95" customHeight="1">
      <c r="A28" s="5"/>
      <c r="B28" s="7" t="s">
        <v>158</v>
      </c>
      <c r="C28" s="1"/>
      <c r="D28" s="1"/>
      <c r="E28" s="1"/>
      <c r="F28" s="1"/>
      <c r="G28" s="1"/>
      <c r="H28" s="1"/>
      <c r="I28" s="1"/>
      <c r="J28" s="1"/>
      <c r="K28" s="1"/>
      <c r="L28" s="1"/>
      <c r="M28" s="1"/>
      <c r="N28" s="1"/>
      <c r="P28" s="139"/>
      <c r="Q28" s="139"/>
      <c r="R28" s="139"/>
      <c r="S28" s="139"/>
      <c r="T28" s="139"/>
    </row>
    <row r="29" spans="1:26" ht="12.95" customHeight="1">
      <c r="A29" s="5"/>
      <c r="B29" s="7" t="s">
        <v>157</v>
      </c>
      <c r="C29" s="1"/>
      <c r="D29" s="1"/>
      <c r="E29" s="1"/>
      <c r="F29" s="1"/>
      <c r="G29" s="1"/>
      <c r="H29" s="1"/>
      <c r="I29" s="1"/>
      <c r="J29" s="1"/>
      <c r="K29" s="1"/>
      <c r="L29" s="1"/>
      <c r="M29" s="1"/>
      <c r="N29" s="1"/>
      <c r="P29" s="139"/>
      <c r="Q29" s="139"/>
      <c r="R29" s="139"/>
      <c r="S29" s="139"/>
      <c r="T29" s="139"/>
    </row>
    <row r="30" spans="1:26" ht="12.95" customHeight="1">
      <c r="A30" s="5"/>
      <c r="B30" s="7" t="s">
        <v>176</v>
      </c>
      <c r="C30" s="1"/>
      <c r="D30" s="1"/>
      <c r="E30" s="1"/>
      <c r="F30" s="1"/>
      <c r="G30" s="1"/>
      <c r="H30" s="1"/>
      <c r="I30" s="1"/>
      <c r="J30" s="1"/>
      <c r="K30" s="1"/>
      <c r="L30" s="1"/>
      <c r="M30" s="1"/>
      <c r="N30" s="1"/>
      <c r="P30" s="139"/>
      <c r="Q30" s="139"/>
      <c r="R30" s="139"/>
      <c r="S30" s="139"/>
      <c r="T30" s="139"/>
    </row>
    <row r="31" spans="1:26" ht="12.95" customHeight="1">
      <c r="A31" s="5"/>
      <c r="B31" s="7" t="s">
        <v>156</v>
      </c>
      <c r="C31" s="1"/>
      <c r="D31" s="1"/>
      <c r="E31" s="1"/>
      <c r="F31" s="1"/>
      <c r="G31" s="1"/>
      <c r="H31" s="1"/>
      <c r="I31" s="1"/>
      <c r="J31" s="1"/>
      <c r="K31" s="1"/>
      <c r="L31" s="1"/>
      <c r="M31" s="1"/>
      <c r="N31" s="1"/>
      <c r="P31" s="139"/>
      <c r="Q31" s="139"/>
      <c r="R31" s="139"/>
      <c r="S31" s="139"/>
      <c r="T31" s="139"/>
    </row>
    <row r="32" spans="1:26" ht="12.95" customHeight="1">
      <c r="A32" s="5"/>
      <c r="B32" s="7"/>
      <c r="C32" s="1"/>
      <c r="D32" s="1"/>
      <c r="E32" s="1"/>
      <c r="F32" s="1"/>
      <c r="G32" s="1"/>
      <c r="H32" s="1"/>
      <c r="I32" s="1"/>
      <c r="J32" s="1"/>
      <c r="K32" s="1"/>
      <c r="L32" s="1"/>
      <c r="M32" s="1"/>
      <c r="N32" s="1"/>
      <c r="P32" s="139"/>
      <c r="Q32" s="139"/>
      <c r="R32" s="139"/>
      <c r="S32" s="139"/>
      <c r="T32" s="139"/>
    </row>
    <row r="33" spans="1:20" ht="12.95" customHeight="1">
      <c r="A33" s="5"/>
      <c r="B33" s="7"/>
      <c r="C33" s="1"/>
      <c r="D33" s="1"/>
      <c r="E33" s="1"/>
      <c r="F33" s="1"/>
      <c r="G33" s="1"/>
      <c r="H33" s="1"/>
      <c r="I33" s="1"/>
      <c r="J33" s="1"/>
      <c r="K33" s="1"/>
      <c r="L33" s="1"/>
      <c r="M33" s="1"/>
      <c r="N33" s="1"/>
      <c r="P33" s="139"/>
      <c r="Q33" s="139"/>
      <c r="R33" s="139"/>
      <c r="S33" s="139"/>
      <c r="T33" s="139"/>
    </row>
    <row r="34" spans="1:20">
      <c r="A34" s="5"/>
      <c r="B34" s="7"/>
      <c r="C34" s="1"/>
      <c r="D34" s="134"/>
      <c r="E34" s="1"/>
      <c r="F34" s="1"/>
      <c r="G34" s="1"/>
      <c r="H34" s="1"/>
      <c r="I34" s="1"/>
      <c r="J34" s="1"/>
      <c r="K34" s="1"/>
      <c r="L34" s="1"/>
      <c r="M34" s="1"/>
      <c r="N34" s="1"/>
      <c r="P34" s="139"/>
      <c r="Q34" s="139"/>
      <c r="R34" s="139"/>
      <c r="S34" s="139"/>
      <c r="T34" s="139"/>
    </row>
    <row r="35" spans="1:20">
      <c r="B35" s="127" t="str">
        <f>IF(OR(P$26&gt;=1,R$19&gt;=1,R$22&gt;=1,R$26&gt;=1,R$14&gt;=1),"Erreur(s) / avertissement(s) de plausibilité:","")</f>
        <v>Erreur(s) / avertissement(s) de plausibilité:</v>
      </c>
      <c r="P35" s="139"/>
      <c r="Q35" s="139"/>
      <c r="R35" s="139"/>
      <c r="S35" s="139"/>
      <c r="T35" s="139"/>
    </row>
    <row r="36" spans="1:20">
      <c r="B36" s="159" t="str">
        <f>IF(R$14&gt;=1,"Erreur: la répartition par type de ménage manque totalement.","")</f>
        <v>Erreur: la répartition par type de ménage manque totalement.</v>
      </c>
      <c r="P36" s="139"/>
      <c r="Q36" s="139"/>
      <c r="R36" s="139"/>
      <c r="S36" s="139"/>
      <c r="T36" s="139"/>
    </row>
    <row r="37" spans="1:20">
      <c r="B37" s="159" t="str">
        <f>IF(P$26&gt;=1,"Erreur: montant de réduction T 2.2 (C) &lt; &gt; Total T 1.1 (A 1).","")</f>
        <v/>
      </c>
      <c r="P37" s="139"/>
      <c r="Q37" s="139"/>
      <c r="R37" s="139"/>
      <c r="S37" s="139"/>
      <c r="T37" s="139"/>
    </row>
    <row r="38" spans="1:20">
      <c r="B38" s="159" t="str">
        <f>IF(R$26&gt;=1,"Erreur: montant(s) annuel(s) de réduction manquant(s): si nécessaire compléter sous 'ménages avec nombre personnes inconnu'. ","")</f>
        <v/>
      </c>
      <c r="P38" s="139"/>
      <c r="Q38" s="139"/>
      <c r="R38" s="139"/>
      <c r="S38" s="139"/>
      <c r="T38" s="139"/>
    </row>
    <row r="39" spans="1:20">
      <c r="B39" s="159" t="str">
        <f>IF(R$22&gt;=1,"Erreur: nombre(s) des ménages manquant(s): si nécessaire compléter sous 'ménages avec nombre personnes inconnu'. ","")</f>
        <v/>
      </c>
      <c r="P39" s="139"/>
      <c r="Q39" s="139"/>
      <c r="R39" s="139"/>
      <c r="S39" s="139"/>
      <c r="T39" s="139"/>
    </row>
    <row r="40" spans="1:20">
      <c r="B40" s="312" t="str">
        <f>IF(R$19&gt;=1,"Avertissement: montant(s) versé(s) par ménage &gt; 10 000 francs. ","")</f>
        <v/>
      </c>
      <c r="C40" s="313"/>
      <c r="D40" s="313"/>
      <c r="E40" s="313"/>
      <c r="F40" s="313"/>
      <c r="G40" s="313"/>
      <c r="H40" s="313"/>
      <c r="I40" s="313"/>
      <c r="J40" s="313"/>
      <c r="P40" s="139"/>
      <c r="Q40" s="139"/>
      <c r="R40" s="139"/>
      <c r="S40" s="139"/>
      <c r="T40" s="139"/>
    </row>
    <row r="41" spans="1:20">
      <c r="B41" s="312"/>
      <c r="C41" s="313"/>
      <c r="D41" s="313"/>
      <c r="E41" s="313"/>
      <c r="F41" s="313"/>
      <c r="G41" s="313"/>
      <c r="H41" s="313"/>
      <c r="I41" s="313"/>
      <c r="J41" s="313"/>
      <c r="P41" s="139"/>
      <c r="Q41" s="139"/>
      <c r="R41" s="139"/>
      <c r="S41" s="139"/>
      <c r="T41" s="139"/>
    </row>
    <row r="42" spans="1:20">
      <c r="P42" s="139"/>
      <c r="Q42" s="139"/>
      <c r="R42" s="139"/>
      <c r="S42" s="139"/>
      <c r="T42" s="139"/>
    </row>
    <row r="43" spans="1:20">
      <c r="P43" s="139"/>
      <c r="Q43" s="139"/>
      <c r="R43" s="139"/>
      <c r="S43" s="139"/>
      <c r="T43" s="139"/>
    </row>
    <row r="44" spans="1:20">
      <c r="P44" s="139"/>
      <c r="Q44" s="139"/>
      <c r="R44" s="139"/>
      <c r="S44" s="139"/>
      <c r="T44" s="139"/>
    </row>
    <row r="45" spans="1:20">
      <c r="P45" s="139"/>
      <c r="Q45" s="139"/>
      <c r="R45" s="139"/>
      <c r="S45" s="139"/>
      <c r="T45" s="139"/>
    </row>
    <row r="46" spans="1:20">
      <c r="P46" s="139"/>
      <c r="Q46" s="139"/>
      <c r="R46" s="139"/>
      <c r="S46" s="139"/>
      <c r="T46" s="139"/>
    </row>
    <row r="47" spans="1:20">
      <c r="P47" s="139"/>
      <c r="Q47" s="139"/>
      <c r="R47" s="139"/>
      <c r="S47" s="139"/>
      <c r="T47" s="139"/>
    </row>
    <row r="48" spans="1:20">
      <c r="P48" s="139"/>
      <c r="Q48" s="139"/>
      <c r="R48" s="139"/>
      <c r="S48" s="139"/>
      <c r="T48" s="139"/>
    </row>
    <row r="49" spans="16:20">
      <c r="P49" s="139"/>
      <c r="Q49" s="139"/>
      <c r="R49" s="139"/>
      <c r="S49" s="139"/>
      <c r="T49" s="139"/>
    </row>
    <row r="50" spans="16:20">
      <c r="P50" s="139"/>
      <c r="Q50" s="139"/>
      <c r="R50" s="139"/>
      <c r="S50" s="139"/>
      <c r="T50" s="139"/>
    </row>
    <row r="51" spans="16:20">
      <c r="P51" s="139"/>
      <c r="Q51" s="139"/>
      <c r="R51" s="139"/>
      <c r="S51" s="139"/>
      <c r="T51" s="139"/>
    </row>
  </sheetData>
  <sheetProtection password="F5AE" sheet="1" objects="1" scenarios="1"/>
  <mergeCells count="2">
    <mergeCell ref="B41:J41"/>
    <mergeCell ref="B40:J40"/>
  </mergeCells>
  <phoneticPr fontId="0" type="noConversion"/>
  <dataValidations count="2">
    <dataValidation type="decimal" operator="greaterThanOrEqual" allowBlank="1" showInputMessage="1" showErrorMessage="1" sqref="C25:K25" xr:uid="{00000000-0002-0000-0400-000000000000}">
      <formula1>0</formula1>
    </dataValidation>
    <dataValidation type="whole" operator="greaterThanOrEqual" allowBlank="1" showInputMessage="1" showErrorMessage="1" sqref="C15:K23" xr:uid="{00000000-0002-0000-0400-000001000000}">
      <formula1>0</formula1>
    </dataValidation>
  </dataValidations>
  <pageMargins left="0.31496062992125984" right="0.27559055118110237" top="0.55118110236220474" bottom="0.51181102362204722" header="0.35433070866141736" footer="0.31496062992125984"/>
  <pageSetup paperSize="9" scale="68"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O42"/>
  <sheetViews>
    <sheetView showGridLines="0" zoomScaleNormal="100" workbookViewId="0"/>
  </sheetViews>
  <sheetFormatPr baseColWidth="10" defaultColWidth="8.88671875" defaultRowHeight="12.75"/>
  <cols>
    <col min="1" max="1" width="4.77734375" style="8" customWidth="1"/>
    <col min="2" max="2" width="22.77734375" style="8" customWidth="1"/>
    <col min="3" max="3" width="10" style="8" customWidth="1"/>
    <col min="4" max="4" width="5.33203125" style="8" customWidth="1"/>
    <col min="5" max="5" width="25.77734375" style="8" customWidth="1"/>
    <col min="6" max="6" width="28.77734375" style="8" customWidth="1"/>
    <col min="7" max="7" width="5.77734375" style="8" customWidth="1"/>
    <col min="8" max="8" width="4.21875" style="8" customWidth="1"/>
    <col min="9" max="11" width="8.88671875" style="8"/>
    <col min="12" max="15" width="8.88671875" style="263"/>
    <col min="16" max="16384" width="8.88671875" style="8"/>
  </cols>
  <sheetData>
    <row r="1" spans="1:15" ht="16.5">
      <c r="A1" s="87"/>
      <c r="B1" s="51" t="s">
        <v>66</v>
      </c>
      <c r="C1" s="88"/>
      <c r="D1" s="87"/>
      <c r="E1" s="87"/>
      <c r="F1" s="87"/>
      <c r="G1" s="87"/>
      <c r="H1" s="195">
        <v>2.2999999999999998</v>
      </c>
      <c r="K1" s="102" t="str">
        <f>" "</f>
        <v xml:space="preserve"> </v>
      </c>
      <c r="M1" s="264" t="s">
        <v>56</v>
      </c>
    </row>
    <row r="2" spans="1:15" ht="16.5">
      <c r="A2" s="87"/>
      <c r="B2" s="53"/>
      <c r="C2" s="88"/>
      <c r="D2" s="87"/>
      <c r="E2" s="87"/>
      <c r="F2" s="87"/>
      <c r="G2" s="87"/>
      <c r="H2" s="87"/>
      <c r="M2" s="264" t="s">
        <v>57</v>
      </c>
    </row>
    <row r="3" spans="1:15" ht="16.5">
      <c r="A3" s="87"/>
      <c r="B3" s="52" t="str">
        <f>"Canton: "&amp;'1.0'!H13</f>
        <v xml:space="preserve">Canton: </v>
      </c>
      <c r="C3" s="168" t="str">
        <f>"Année: "&amp;'1.0'!H11</f>
        <v>Année: 2023</v>
      </c>
      <c r="D3" s="86"/>
      <c r="E3" s="87"/>
      <c r="F3" s="87"/>
      <c r="G3" s="87"/>
      <c r="H3" s="87"/>
      <c r="M3" s="264" t="s">
        <v>58</v>
      </c>
    </row>
    <row r="4" spans="1:15" s="9" customFormat="1" ht="14.25" customHeight="1">
      <c r="A4" s="89"/>
      <c r="B4" s="86"/>
      <c r="C4" s="86"/>
      <c r="D4" s="206"/>
      <c r="E4" s="221"/>
      <c r="F4" s="89"/>
      <c r="G4" s="89"/>
      <c r="H4" s="89"/>
      <c r="L4" s="265"/>
      <c r="M4" s="265"/>
      <c r="N4" s="265"/>
      <c r="O4" s="265"/>
    </row>
    <row r="5" spans="1:15" s="10" customFormat="1" ht="15.75">
      <c r="A5" s="90"/>
      <c r="B5" s="91" t="s">
        <v>67</v>
      </c>
      <c r="C5" s="86"/>
      <c r="D5" s="90"/>
      <c r="E5" s="90"/>
      <c r="F5" s="90"/>
      <c r="G5" s="90"/>
      <c r="H5" s="90"/>
      <c r="L5" s="266"/>
      <c r="M5" s="266"/>
      <c r="N5" s="266"/>
      <c r="O5" s="266"/>
    </row>
    <row r="6" spans="1:15" s="10" customFormat="1" ht="12.75" customHeight="1">
      <c r="A6" s="90"/>
      <c r="B6" s="91"/>
      <c r="C6" s="86"/>
      <c r="D6" s="205"/>
      <c r="E6" s="220"/>
      <c r="F6" s="90"/>
      <c r="G6" s="90"/>
      <c r="H6" s="90"/>
      <c r="L6" s="266"/>
      <c r="M6" s="266"/>
      <c r="N6" s="266"/>
      <c r="O6" s="266"/>
    </row>
    <row r="7" spans="1:15" s="11" customFormat="1" ht="18.75" customHeight="1">
      <c r="A7" s="92"/>
      <c r="B7" s="85" t="s">
        <v>68</v>
      </c>
      <c r="C7" s="86"/>
      <c r="D7" s="92"/>
      <c r="E7" s="92"/>
      <c r="F7" s="92"/>
      <c r="G7" s="92"/>
      <c r="H7" s="92"/>
      <c r="L7" s="267"/>
      <c r="M7" s="267"/>
      <c r="N7" s="267"/>
      <c r="O7" s="267"/>
    </row>
    <row r="8" spans="1:15">
      <c r="A8" s="87"/>
      <c r="B8" s="87"/>
      <c r="C8" s="87"/>
      <c r="D8" s="87"/>
      <c r="E8" s="87"/>
      <c r="F8" s="87"/>
      <c r="G8" s="87"/>
      <c r="H8" s="87"/>
    </row>
    <row r="9" spans="1:15" s="11" customFormat="1" ht="30" customHeight="1">
      <c r="A9" s="92"/>
      <c r="B9" s="171" t="s">
        <v>193</v>
      </c>
      <c r="C9" s="323"/>
      <c r="D9" s="324"/>
      <c r="E9" s="324"/>
      <c r="F9" s="324"/>
      <c r="G9" s="324"/>
      <c r="H9" s="324"/>
      <c r="I9" s="137"/>
      <c r="L9" s="267"/>
      <c r="M9" s="267"/>
      <c r="N9" s="267"/>
      <c r="O9" s="267"/>
    </row>
    <row r="10" spans="1:15" s="11" customFormat="1" ht="24.95" customHeight="1">
      <c r="A10" s="92"/>
      <c r="B10" s="325" t="s">
        <v>177</v>
      </c>
      <c r="C10" s="326"/>
      <c r="D10" s="327"/>
      <c r="E10" s="327"/>
      <c r="F10" s="327"/>
      <c r="G10" s="140"/>
      <c r="H10" s="329"/>
      <c r="I10" s="137"/>
      <c r="L10" s="267"/>
      <c r="M10" s="267"/>
      <c r="N10" s="267"/>
      <c r="O10" s="267"/>
    </row>
    <row r="11" spans="1:15" s="11" customFormat="1" ht="24.95" customHeight="1">
      <c r="A11" s="92"/>
      <c r="B11" s="328" t="s">
        <v>178</v>
      </c>
      <c r="C11" s="323"/>
      <c r="D11" s="324"/>
      <c r="E11" s="324"/>
      <c r="F11" s="324"/>
      <c r="G11" s="140"/>
      <c r="H11" s="330"/>
      <c r="I11" s="137"/>
      <c r="L11" s="267"/>
      <c r="M11" s="267"/>
      <c r="N11" s="267"/>
      <c r="O11" s="267"/>
    </row>
    <row r="12" spans="1:15" s="11" customFormat="1" ht="24.95" customHeight="1">
      <c r="A12" s="92"/>
      <c r="B12" s="331" t="s">
        <v>196</v>
      </c>
      <c r="C12" s="332"/>
      <c r="D12" s="333"/>
      <c r="E12" s="333"/>
      <c r="F12" s="333"/>
      <c r="G12" s="140"/>
      <c r="H12" s="334"/>
      <c r="I12" s="137"/>
      <c r="L12" s="267"/>
      <c r="M12" s="267"/>
      <c r="N12" s="267"/>
      <c r="O12" s="267"/>
    </row>
    <row r="13" spans="1:15" s="11" customFormat="1" ht="15.75" customHeight="1">
      <c r="A13" s="92"/>
      <c r="B13" s="317"/>
      <c r="C13" s="318"/>
      <c r="D13" s="318"/>
      <c r="E13" s="318"/>
      <c r="F13" s="318"/>
      <c r="G13" s="318"/>
      <c r="H13" s="319"/>
      <c r="I13" s="137"/>
      <c r="L13" s="267"/>
      <c r="M13" s="267"/>
      <c r="N13" s="267"/>
      <c r="O13" s="267"/>
    </row>
    <row r="14" spans="1:15" s="11" customFormat="1" ht="14.25" customHeight="1">
      <c r="A14" s="92"/>
      <c r="B14" s="317"/>
      <c r="C14" s="318"/>
      <c r="D14" s="318"/>
      <c r="E14" s="318"/>
      <c r="F14" s="318"/>
      <c r="G14" s="318"/>
      <c r="H14" s="319"/>
      <c r="I14" s="137"/>
      <c r="L14" s="267"/>
      <c r="M14" s="267"/>
      <c r="N14" s="267"/>
      <c r="O14" s="267"/>
    </row>
    <row r="15" spans="1:15" s="11" customFormat="1" ht="14.25" customHeight="1">
      <c r="A15" s="92"/>
      <c r="B15" s="317"/>
      <c r="C15" s="318"/>
      <c r="D15" s="318"/>
      <c r="E15" s="318"/>
      <c r="F15" s="318"/>
      <c r="G15" s="318"/>
      <c r="H15" s="319"/>
      <c r="I15" s="137"/>
      <c r="L15" s="267"/>
      <c r="M15" s="267"/>
      <c r="N15" s="267"/>
      <c r="O15" s="267"/>
    </row>
    <row r="16" spans="1:15" s="11" customFormat="1" ht="14.25" customHeight="1">
      <c r="A16" s="92"/>
      <c r="B16" s="317"/>
      <c r="C16" s="318"/>
      <c r="D16" s="318"/>
      <c r="E16" s="318"/>
      <c r="F16" s="318"/>
      <c r="G16" s="318"/>
      <c r="H16" s="319"/>
      <c r="I16" s="137"/>
      <c r="L16" s="267"/>
      <c r="M16" s="267"/>
      <c r="N16" s="267"/>
      <c r="O16" s="267"/>
    </row>
    <row r="17" spans="1:15" s="11" customFormat="1" ht="14.25" customHeight="1">
      <c r="A17" s="92"/>
      <c r="B17" s="317"/>
      <c r="C17" s="318"/>
      <c r="D17" s="318"/>
      <c r="E17" s="318"/>
      <c r="F17" s="318"/>
      <c r="G17" s="318"/>
      <c r="H17" s="319"/>
      <c r="I17" s="137"/>
      <c r="L17" s="267"/>
      <c r="M17" s="267"/>
      <c r="N17" s="267"/>
      <c r="O17" s="267"/>
    </row>
    <row r="18" spans="1:15" s="11" customFormat="1" ht="14.25" customHeight="1">
      <c r="A18" s="92"/>
      <c r="B18" s="320"/>
      <c r="C18" s="321"/>
      <c r="D18" s="321"/>
      <c r="E18" s="321"/>
      <c r="F18" s="321"/>
      <c r="G18" s="321"/>
      <c r="H18" s="322"/>
      <c r="I18" s="137"/>
      <c r="L18" s="267"/>
      <c r="M18" s="267"/>
      <c r="N18" s="267"/>
      <c r="O18" s="267"/>
    </row>
    <row r="19" spans="1:15" ht="15.75" customHeight="1">
      <c r="A19" s="87"/>
      <c r="B19" s="326"/>
      <c r="C19" s="326"/>
      <c r="D19" s="327"/>
      <c r="E19" s="327"/>
      <c r="F19" s="327"/>
      <c r="G19" s="327"/>
      <c r="H19" s="327"/>
      <c r="I19" s="138"/>
    </row>
    <row r="20" spans="1:15" s="9" customFormat="1" ht="30" customHeight="1">
      <c r="A20" s="89"/>
      <c r="B20" s="171" t="str">
        <f>"b) Une modification relative à l'attribution des réductions de prime est-elle intervenue par rapport à "&amp;'1.0'!H11-1&amp;"?"</f>
        <v>b) Une modification relative à l'attribution des réductions de prime est-elle intervenue par rapport à 2022?</v>
      </c>
      <c r="C20" s="335"/>
      <c r="D20" s="336"/>
      <c r="E20" s="336"/>
      <c r="F20" s="336"/>
      <c r="G20" s="336"/>
      <c r="H20" s="336"/>
      <c r="I20" s="164"/>
      <c r="L20" s="265"/>
      <c r="M20" s="265"/>
      <c r="N20" s="265"/>
      <c r="O20" s="265"/>
    </row>
    <row r="21" spans="1:15" ht="24.95" customHeight="1">
      <c r="A21" s="87"/>
      <c r="B21" s="325" t="s">
        <v>179</v>
      </c>
      <c r="C21" s="326"/>
      <c r="D21" s="327"/>
      <c r="E21" s="327"/>
      <c r="F21" s="327"/>
      <c r="G21" s="140"/>
      <c r="H21" s="329"/>
      <c r="I21" s="87"/>
    </row>
    <row r="22" spans="1:15" ht="24.95" customHeight="1">
      <c r="A22" s="87"/>
      <c r="B22" s="328" t="s">
        <v>181</v>
      </c>
      <c r="C22" s="323"/>
      <c r="D22" s="324"/>
      <c r="E22" s="324"/>
      <c r="F22" s="324"/>
      <c r="G22" s="140"/>
      <c r="H22" s="330"/>
      <c r="I22" s="87"/>
    </row>
    <row r="23" spans="1:15" ht="24.95" customHeight="1">
      <c r="A23" s="87"/>
      <c r="B23" s="328" t="s">
        <v>180</v>
      </c>
      <c r="C23" s="323"/>
      <c r="D23" s="324"/>
      <c r="E23" s="324"/>
      <c r="F23" s="324"/>
      <c r="G23" s="140"/>
      <c r="H23" s="330"/>
      <c r="I23" s="87"/>
    </row>
    <row r="24" spans="1:15" ht="24.95" customHeight="1">
      <c r="A24" s="87"/>
      <c r="B24" s="331" t="s">
        <v>197</v>
      </c>
      <c r="C24" s="332"/>
      <c r="D24" s="333"/>
      <c r="E24" s="333"/>
      <c r="F24" s="333"/>
      <c r="G24" s="140"/>
      <c r="H24" s="334"/>
      <c r="I24" s="87"/>
    </row>
    <row r="25" spans="1:15" ht="14.25" customHeight="1">
      <c r="A25" s="87"/>
      <c r="B25" s="317"/>
      <c r="C25" s="318"/>
      <c r="D25" s="318"/>
      <c r="E25" s="318"/>
      <c r="F25" s="318"/>
      <c r="G25" s="318"/>
      <c r="H25" s="319"/>
      <c r="I25" s="87"/>
    </row>
    <row r="26" spans="1:15" ht="14.25" customHeight="1">
      <c r="A26" s="87"/>
      <c r="B26" s="317"/>
      <c r="C26" s="318"/>
      <c r="D26" s="318"/>
      <c r="E26" s="318"/>
      <c r="F26" s="318"/>
      <c r="G26" s="318"/>
      <c r="H26" s="319"/>
      <c r="I26" s="87"/>
    </row>
    <row r="27" spans="1:15" ht="14.25" customHeight="1">
      <c r="A27" s="87"/>
      <c r="B27" s="317"/>
      <c r="C27" s="318"/>
      <c r="D27" s="318"/>
      <c r="E27" s="318"/>
      <c r="F27" s="318"/>
      <c r="G27" s="318"/>
      <c r="H27" s="319"/>
      <c r="I27" s="87"/>
    </row>
    <row r="28" spans="1:15" ht="14.25" customHeight="1">
      <c r="A28" s="87"/>
      <c r="B28" s="317"/>
      <c r="C28" s="318"/>
      <c r="D28" s="318"/>
      <c r="E28" s="318"/>
      <c r="F28" s="318"/>
      <c r="G28" s="318"/>
      <c r="H28" s="319"/>
      <c r="I28" s="87"/>
    </row>
    <row r="29" spans="1:15" ht="14.25" customHeight="1">
      <c r="A29" s="87"/>
      <c r="B29" s="320"/>
      <c r="C29" s="321"/>
      <c r="D29" s="321"/>
      <c r="E29" s="321"/>
      <c r="F29" s="321"/>
      <c r="G29" s="321"/>
      <c r="H29" s="322"/>
      <c r="I29" s="87"/>
    </row>
    <row r="30" spans="1:15" ht="14.25" customHeight="1">
      <c r="A30" s="87"/>
      <c r="B30" s="323"/>
      <c r="C30" s="323"/>
      <c r="D30" s="324"/>
      <c r="E30" s="324"/>
      <c r="F30" s="324"/>
      <c r="G30" s="324"/>
      <c r="H30" s="324"/>
      <c r="I30" s="87"/>
    </row>
    <row r="31" spans="1:15" ht="30" customHeight="1">
      <c r="A31" s="87"/>
      <c r="B31" s="172" t="s">
        <v>198</v>
      </c>
      <c r="C31" s="323"/>
      <c r="D31" s="324"/>
      <c r="E31" s="324"/>
      <c r="F31" s="324"/>
      <c r="G31" s="324"/>
      <c r="H31" s="324"/>
      <c r="I31" s="87"/>
    </row>
    <row r="32" spans="1:15" ht="15.75" customHeight="1">
      <c r="A32" s="87"/>
      <c r="B32" s="314"/>
      <c r="C32" s="315"/>
      <c r="D32" s="315"/>
      <c r="E32" s="315"/>
      <c r="F32" s="315"/>
      <c r="G32" s="315"/>
      <c r="H32" s="316"/>
      <c r="I32" s="87"/>
    </row>
    <row r="33" spans="1:9" ht="14.25" customHeight="1">
      <c r="A33" s="87"/>
      <c r="B33" s="317"/>
      <c r="C33" s="318"/>
      <c r="D33" s="318"/>
      <c r="E33" s="318"/>
      <c r="F33" s="318"/>
      <c r="G33" s="318"/>
      <c r="H33" s="319"/>
      <c r="I33" s="87"/>
    </row>
    <row r="34" spans="1:9" ht="14.25" customHeight="1">
      <c r="A34" s="87"/>
      <c r="B34" s="317"/>
      <c r="C34" s="318"/>
      <c r="D34" s="318"/>
      <c r="E34" s="318"/>
      <c r="F34" s="318"/>
      <c r="G34" s="318"/>
      <c r="H34" s="319"/>
      <c r="I34" s="87"/>
    </row>
    <row r="35" spans="1:9" ht="14.25" customHeight="1">
      <c r="A35" s="87"/>
      <c r="B35" s="317"/>
      <c r="C35" s="318"/>
      <c r="D35" s="318"/>
      <c r="E35" s="318"/>
      <c r="F35" s="318"/>
      <c r="G35" s="318"/>
      <c r="H35" s="319"/>
      <c r="I35" s="87"/>
    </row>
    <row r="36" spans="1:9" ht="14.25" customHeight="1">
      <c r="A36" s="87"/>
      <c r="B36" s="317"/>
      <c r="C36" s="318"/>
      <c r="D36" s="318"/>
      <c r="E36" s="318"/>
      <c r="F36" s="318"/>
      <c r="G36" s="318"/>
      <c r="H36" s="319"/>
      <c r="I36" s="87"/>
    </row>
    <row r="37" spans="1:9" ht="14.25" customHeight="1">
      <c r="A37" s="87"/>
      <c r="B37" s="317"/>
      <c r="C37" s="318"/>
      <c r="D37" s="318"/>
      <c r="E37" s="318"/>
      <c r="F37" s="318"/>
      <c r="G37" s="318"/>
      <c r="H37" s="319"/>
      <c r="I37" s="87"/>
    </row>
    <row r="38" spans="1:9" ht="14.25" customHeight="1">
      <c r="A38" s="87"/>
      <c r="B38" s="317"/>
      <c r="C38" s="318"/>
      <c r="D38" s="318"/>
      <c r="E38" s="318"/>
      <c r="F38" s="318"/>
      <c r="G38" s="318"/>
      <c r="H38" s="319"/>
      <c r="I38" s="87"/>
    </row>
    <row r="39" spans="1:9" ht="14.25" customHeight="1">
      <c r="A39" s="87"/>
      <c r="B39" s="317"/>
      <c r="C39" s="318"/>
      <c r="D39" s="318"/>
      <c r="E39" s="318"/>
      <c r="F39" s="318"/>
      <c r="G39" s="318"/>
      <c r="H39" s="319"/>
      <c r="I39" s="87"/>
    </row>
    <row r="40" spans="1:9" ht="14.25" customHeight="1">
      <c r="A40" s="87"/>
      <c r="B40" s="320"/>
      <c r="C40" s="321"/>
      <c r="D40" s="321"/>
      <c r="E40" s="321"/>
      <c r="F40" s="321"/>
      <c r="G40" s="321"/>
      <c r="H40" s="322"/>
      <c r="I40" s="87"/>
    </row>
    <row r="41" spans="1:9" ht="12.75" customHeight="1">
      <c r="A41" s="87"/>
      <c r="B41" s="323"/>
      <c r="C41" s="323"/>
      <c r="D41" s="324"/>
      <c r="E41" s="324"/>
      <c r="F41" s="324"/>
      <c r="G41" s="324"/>
      <c r="H41" s="324"/>
      <c r="I41" s="87"/>
    </row>
    <row r="42" spans="1:9" ht="18">
      <c r="A42" s="87"/>
      <c r="B42" s="323"/>
      <c r="C42" s="169" t="s">
        <v>69</v>
      </c>
      <c r="D42" s="169"/>
      <c r="E42" s="324"/>
      <c r="F42" s="324"/>
      <c r="G42" s="324"/>
      <c r="H42" s="324"/>
      <c r="I42" s="87"/>
    </row>
  </sheetData>
  <sheetProtection algorithmName="SHA-512" hashValue="gInhd6LQWmBC54byzR6P1JIqrK8Y3wk45uKKXzV4p7scctPcuPiPPbJXbsSRAjGWmQ+O6aJTJURpWTdZvv9Fdw==" saltValue="bVk2ZSEVpPahRaFLQJOMvw==" spinCount="100000" sheet="1" objects="1" scenarios="1"/>
  <mergeCells count="3">
    <mergeCell ref="B32:H40"/>
    <mergeCell ref="B13:H18"/>
    <mergeCell ref="B25:H29"/>
  </mergeCells>
  <phoneticPr fontId="10" type="noConversion"/>
  <dataValidations count="1">
    <dataValidation type="list" allowBlank="1" showInputMessage="1" showErrorMessage="1" sqref="G21:G24 G10:G12" xr:uid="{00000000-0002-0000-0500-000000000000}">
      <formula1>$M$2:$M$3</formula1>
    </dataValidation>
  </dataValidations>
  <pageMargins left="0.23622047244094491" right="0.19685039370078741" top="0.43307086614173229" bottom="0.51181102362204722" header="0.35433070866141736" footer="0.31496062992125984"/>
  <pageSetup paperSize="9" scale="71"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1.0</vt:lpstr>
      <vt:lpstr>Info</vt:lpstr>
      <vt:lpstr>1.1</vt:lpstr>
      <vt:lpstr>2.1</vt:lpstr>
      <vt:lpstr>2.2</vt:lpstr>
      <vt:lpstr>2.3</vt:lpstr>
      <vt:lpstr>'1.0'!Druckbereich</vt:lpstr>
      <vt:lpstr>'1.1'!Druckbereich</vt:lpstr>
      <vt:lpstr>'2.1'!Druckbereich</vt:lpstr>
      <vt:lpstr>'2.2'!Druckbereich</vt:lpstr>
      <vt:lpstr>'2.3'!Druckbereich</vt:lpstr>
      <vt:lpstr>Info!Druckbereich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Informatikdienst</dc:creator>
  <cp:lastModifiedBy>Gysin Basil BAG</cp:lastModifiedBy>
  <cp:lastPrinted>2018-12-06T14:25:52Z</cp:lastPrinted>
  <dcterms:created xsi:type="dcterms:W3CDTF">1999-11-23T06:51:08Z</dcterms:created>
  <dcterms:modified xsi:type="dcterms:W3CDTF">2024-01-22T15:33:51Z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-1349102288</vt:i4>
  </property>
  <property fmtid="{D5CDD505-2E9C-101B-9397-08002B2CF9AE}" pid="3" name="_EmailSubject">
    <vt:lpwstr>PV 12 2005</vt:lpwstr>
  </property>
  <property fmtid="{D5CDD505-2E9C-101B-9397-08002B2CF9AE}" pid="4" name="_AuthorEmail">
    <vt:lpwstr>Nicolas.Siffert@bag.admin.ch</vt:lpwstr>
  </property>
  <property fmtid="{D5CDD505-2E9C-101B-9397-08002B2CF9AE}" pid="5" name="_AuthorEmailDisplayName">
    <vt:lpwstr>Siffert Nicolas BAG</vt:lpwstr>
  </property>
  <property fmtid="{D5CDD505-2E9C-101B-9397-08002B2CF9AE}" pid="6" name="_ReviewingToolsShownOnce">
    <vt:lpwstr/>
  </property>
</Properties>
</file>